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5480" windowHeight="8145" tabRatio="677" activeTab="0"/>
  </bookViews>
  <sheets>
    <sheet name="Cover" sheetId="1" r:id="rId1"/>
    <sheet name="Minutes 1" sheetId="2" r:id="rId2"/>
    <sheet name="Minutes 2" sheetId="3" r:id="rId3"/>
    <sheet name="Graphs" sheetId="4" r:id="rId4"/>
    <sheet name="Tchr1" sheetId="5" r:id="rId5"/>
    <sheet name="Tchr2" sheetId="6" r:id="rId6"/>
    <sheet name="Tchr3" sheetId="7" r:id="rId7"/>
    <sheet name="Tchr4" sheetId="8" r:id="rId8"/>
    <sheet name="Tchr5" sheetId="9" r:id="rId9"/>
    <sheet name="Tchr6" sheetId="10" r:id="rId10"/>
    <sheet name="Tchr7" sheetId="11" r:id="rId11"/>
    <sheet name="Tchr8" sheetId="12" r:id="rId12"/>
    <sheet name="Tools" sheetId="13" state="hidden" r:id="rId13"/>
  </sheets>
  <definedNames>
    <definedName name="_xlnm._FilterDatabase" localSheetId="4" hidden="1">'Tchr1'!$B$14:$G$189</definedName>
    <definedName name="_xlnm._FilterDatabase" localSheetId="5" hidden="1">'Tchr2'!$B$14:$G$189</definedName>
    <definedName name="_xlnm._FilterDatabase" localSheetId="6" hidden="1">'Tchr3'!$B$14:$G$189</definedName>
    <definedName name="_xlnm._FilterDatabase" localSheetId="7" hidden="1">'Tchr4'!$B$14:$G$189</definedName>
    <definedName name="_xlnm._FilterDatabase" localSheetId="8" hidden="1">'Tchr5'!$B$14:$G$189</definedName>
    <definedName name="_xlnm._FilterDatabase" localSheetId="9" hidden="1">'Tchr6'!$B$14:$G$189</definedName>
    <definedName name="_xlnm._FilterDatabase" localSheetId="10" hidden="1">'Tchr7'!$B$14:$G$189</definedName>
    <definedName name="_xlnm._FilterDatabase" localSheetId="11" hidden="1">'Tchr8'!$B$14:$G$189</definedName>
    <definedName name="CoverInfo">'Cover'!$D$2:$E$11,'Cover'!$J$2:$K$3,'Cover'!$J$3,'Cover'!$J$2:$K$4,'Cover'!$L$3:$L$4,'Cover'!$J$12:$J$16,'Cover'!$K$13:$M$16,'Cover'!$N$13:$P$16,'Cover'!$J$20</definedName>
    <definedName name="Min1DateAnal">'Minutes 1'!$P$2,'Minutes 1'!$E$23:$T$30,'Minutes 1'!$E$32:$T$39,'Minutes 1'!$E$43:$T$50,'Minutes 1'!$E$52:$T$59,'Minutes 1'!$E$63:$T$70,'Minutes 1'!$E$72:$T$79,'Minutes 1'!$E$83:$T$90,'Minutes 1'!$E$92:$T$99</definedName>
    <definedName name="Min1Goal">'Minutes 1'!$E$103,'Minutes 1'!$I$103,'Minutes 1'!$M$103,'Minutes 1'!$R$103,'Minutes 1'!$R$105,'Minutes 1'!$K$105</definedName>
    <definedName name="Min1ResInd">'Minutes 1'!$H$147:$T$149,'Minutes 1'!$H$154:$T$156,'Minutes 1'!$H$161:$T$163,'Minutes 1'!$H$168:$T$170</definedName>
    <definedName name="Min1Strat">'Minutes 1'!$E$103,'Minutes 1'!$I$103,'Minutes 1'!$M$103,'Minutes 1'!$R$103,'Minutes 1'!$R$105,'Minutes 1'!$K$105,'Minutes 1'!$D$124,'Minutes 1'!$D$124:$T$124,'Minutes 1'!$D$129:$T$129,'Minutes 1'!$D$134:$T$134,'Minutes 1'!$D$139:$T$139</definedName>
    <definedName name="Min2DateAnal">'Minutes 2'!$P$2,'Minutes 2'!$E$23:$T$30,'Minutes 2'!$E$32:$T$39,'Minutes 2'!$E$43:$T$50,'Minutes 2'!$E$52:$T$59,'Minutes 2'!$E$63:$T$70,'Minutes 2'!$E$72:$T$79,'Minutes 2'!$E$83:$T$90,'Minutes 2'!$E$92:$T$99</definedName>
    <definedName name="Min2Goal">'Minutes 2'!$E$103,'Minutes 2'!$I$103,'Minutes 2'!$M$103,'Minutes 2'!$R$103,'Minutes 2'!$R$105,'Minutes 2'!$K$105</definedName>
    <definedName name="Min2ResInd">'Minutes 2'!$H$147:$T$149,'Minutes 2'!$H$154:$T$156,'Minutes 2'!$H$161:$T$163,'Minutes 2'!$H$168:$T$170</definedName>
    <definedName name="Min2Strat">'Minutes 2'!$D$124,'Minutes 2'!$D$124:$T$124,'Minutes 2'!$D$129:$T$129,'Minutes 2'!$D$134:$T$134,'Minutes 2'!$D$139:$T$139</definedName>
    <definedName name="Print_Area_cover" localSheetId="0">'Cover'!$A$1:$Q$24</definedName>
    <definedName name="Print_Area_graphs" localSheetId="3">'Graphs'!$K$1:$AB$62</definedName>
    <definedName name="Print_Area_Minutes1" localSheetId="1">'Minutes 1'!$B$1:$U$170</definedName>
    <definedName name="Print_Area_minutes2" localSheetId="2">'Minutes 2'!$A$1:$U$171</definedName>
    <definedName name="Tchr1Data">'Tchr1'!$B$15:$F$189</definedName>
    <definedName name="Tchr2Data">'Tchr2'!$B$15:$F$189</definedName>
    <definedName name="Tchr3Data">'Tchr3'!$B$15:$F$189</definedName>
    <definedName name="Tchr4Data">'Tchr4'!$B$15:$F$189</definedName>
    <definedName name="Tchr5Data">'Tchr5'!$B$15:$F$189</definedName>
    <definedName name="Tchr6Data">'Tchr6'!$B$15:$F$189</definedName>
    <definedName name="Tchr7Data">'Tchr7'!$B$15:$F$189</definedName>
    <definedName name="Tchr8Data">'Tchr8'!$B$15:$F$189</definedName>
  </definedNames>
  <calcPr fullCalcOnLoad="1"/>
</workbook>
</file>

<file path=xl/comments13.xml><?xml version="1.0" encoding="utf-8"?>
<comments xmlns="http://schemas.openxmlformats.org/spreadsheetml/2006/main">
  <authors>
    <author>Tony Flach</author>
  </authors>
  <commentList>
    <comment ref="AB5" authorId="0">
      <text>
        <r>
          <rPr>
            <sz val="9"/>
            <rFont val="Tahoma"/>
            <family val="2"/>
          </rPr>
          <t>Enter the amount by which you would like to adjust the goal.  Use a minus sign (-) to adjust down.  Leave blank if no adjustment is desired.</t>
        </r>
      </text>
    </comment>
    <comment ref="AB8" authorId="0">
      <text>
        <r>
          <rPr>
            <sz val="9"/>
            <rFont val="Tahoma"/>
            <family val="2"/>
          </rPr>
          <t>Enter the amount by which you would like to adjust the goal.  Use a minus sign (-) to adjust down.  Leave blank if no adjustment is desired.</t>
        </r>
      </text>
    </comment>
  </commentList>
</comments>
</file>

<file path=xl/comments2.xml><?xml version="1.0" encoding="utf-8"?>
<comments xmlns="http://schemas.openxmlformats.org/spreadsheetml/2006/main">
  <authors>
    <author>Tony Flach</author>
  </authors>
  <commentList>
    <comment ref="K105" authorId="0">
      <text>
        <r>
          <rPr>
            <sz val="9"/>
            <rFont val="Tahoma"/>
            <family val="2"/>
          </rPr>
          <t>Enter the amount by which you would like to adjust the goal.  Use a minus sign (-) to adjust down.  Leave blank if no adjustment is desired.</t>
        </r>
      </text>
    </comment>
  </commentList>
</comments>
</file>

<file path=xl/comments3.xml><?xml version="1.0" encoding="utf-8"?>
<comments xmlns="http://schemas.openxmlformats.org/spreadsheetml/2006/main">
  <authors>
    <author>Tony Flach</author>
  </authors>
  <commentList>
    <comment ref="K105" authorId="0">
      <text>
        <r>
          <rPr>
            <sz val="9"/>
            <rFont val="Tahoma"/>
            <family val="2"/>
          </rPr>
          <t>Enter the amount by which you would like to adjust the goal.  Use a minus sign (-) to adjust down.  Leave blank if no adjustment is desired.</t>
        </r>
      </text>
    </comment>
  </commentList>
</comments>
</file>

<file path=xl/sharedStrings.xml><?xml version="1.0" encoding="utf-8"?>
<sst xmlns="http://schemas.openxmlformats.org/spreadsheetml/2006/main" count="679" uniqueCount="287">
  <si>
    <t>Student Name</t>
  </si>
  <si>
    <t>Student Number</t>
  </si>
  <si>
    <t>Team:</t>
  </si>
  <si>
    <t>School:</t>
  </si>
  <si>
    <t>Subject:</t>
  </si>
  <si>
    <t>Assessment 1:</t>
  </si>
  <si>
    <t>Assessment 2:</t>
  </si>
  <si>
    <t>Teacher 1:</t>
  </si>
  <si>
    <t>Teacher 2:</t>
  </si>
  <si>
    <t>Teacher 3:</t>
  </si>
  <si>
    <t>Teacher 4:</t>
  </si>
  <si>
    <t>Teacher 5:</t>
  </si>
  <si>
    <t>Teacher 6:</t>
  </si>
  <si>
    <t>Teacher:</t>
  </si>
  <si>
    <t>Max Score:</t>
  </si>
  <si>
    <t>Min. for Proficiency:</t>
  </si>
  <si>
    <t>Close to Proficiency:</t>
  </si>
  <si>
    <t>Assessment:</t>
  </si>
  <si>
    <t>Teacher</t>
  </si>
  <si>
    <t># Students</t>
  </si>
  <si>
    <t>Growth</t>
  </si>
  <si>
    <t>Max:</t>
  </si>
  <si>
    <t>Close:</t>
  </si>
  <si>
    <t>Total Taking:</t>
  </si>
  <si>
    <t>Change</t>
  </si>
  <si>
    <t>MinProf:</t>
  </si>
  <si>
    <t>Team Members:</t>
  </si>
  <si>
    <t>Step 1: Collect and Chart Data</t>
  </si>
  <si>
    <t>Step 3: SMART Goal Statement</t>
  </si>
  <si>
    <t>Topic:</t>
  </si>
  <si>
    <t>Assessment Tool:</t>
  </si>
  <si>
    <t>End of Unit Date:</t>
  </si>
  <si>
    <t>Current Proficiency:</t>
  </si>
  <si>
    <t>TEAM</t>
  </si>
  <si>
    <t>Projected Goal:</t>
  </si>
  <si>
    <t>Adjustment:</t>
  </si>
  <si>
    <t>Group:</t>
  </si>
  <si>
    <t>Modified Goal:</t>
  </si>
  <si>
    <t>Step 4: Select Instructional Strategies</t>
  </si>
  <si>
    <t>Learning Environment</t>
  </si>
  <si>
    <t xml:space="preserve"> * = Strategies recommended for daily use</t>
  </si>
  <si>
    <t>Possible Strategies to Consider:</t>
  </si>
  <si>
    <t>Note-Taking</t>
  </si>
  <si>
    <t>Reinforce Effort*</t>
  </si>
  <si>
    <t>Provide Recognition</t>
  </si>
  <si>
    <t>Homework*</t>
  </si>
  <si>
    <t>Practice*</t>
  </si>
  <si>
    <t>Cooperative Learning</t>
  </si>
  <si>
    <t>Non-Linguistic Representations/Visual Tools</t>
  </si>
  <si>
    <t>Provide Feedback*</t>
  </si>
  <si>
    <t>Generate/Test Hypotheses</t>
  </si>
  <si>
    <t>Review the list below and record selected strategies in the chart.</t>
  </si>
  <si>
    <t>Advanced Organizers</t>
  </si>
  <si>
    <t>Writing</t>
  </si>
  <si>
    <t>Identified Need:</t>
  </si>
  <si>
    <t>Step 5: Results Indicators</t>
  </si>
  <si>
    <t>Selected Strategy:</t>
  </si>
  <si>
    <t>Results Indicators:</t>
  </si>
  <si>
    <t>Adult Behaviors:</t>
  </si>
  <si>
    <t>Student Behaviors:</t>
  </si>
  <si>
    <t>Selected Instructional Strategy</t>
  </si>
  <si>
    <t>Date of Meeting:</t>
  </si>
  <si>
    <t>Directions:</t>
  </si>
  <si>
    <t>Enter data in the cells that are highlighted in light yellow.  All information entered on this page will automatically show up where required.</t>
  </si>
  <si>
    <t>Enter scores for each individual student on the appropriate page for each teacher.  All calculations will be performed automatically.</t>
  </si>
  <si>
    <t>Minimum % of Students Proficient before moving to next standard:</t>
  </si>
  <si>
    <t>Date:</t>
  </si>
  <si>
    <t>Compare</t>
  </si>
  <si>
    <t>Classify</t>
  </si>
  <si>
    <t>Create Metaphors</t>
  </si>
  <si>
    <t>Create Analogies</t>
  </si>
  <si>
    <t>Summarize</t>
  </si>
  <si>
    <t>Set Objectives*</t>
  </si>
  <si>
    <t>Cue</t>
  </si>
  <si>
    <t>Question</t>
  </si>
  <si>
    <t>Return to Cover</t>
  </si>
  <si>
    <t>Far to Go But Likely to Be Proficient</t>
  </si>
  <si>
    <t>Pre Close</t>
  </si>
  <si>
    <t>Pre Far Likely</t>
  </si>
  <si>
    <t>Amy</t>
  </si>
  <si>
    <t>Bill</t>
  </si>
  <si>
    <t>Carol</t>
  </si>
  <si>
    <t>Dave</t>
  </si>
  <si>
    <t>Emma</t>
  </si>
  <si>
    <t>Frank</t>
  </si>
  <si>
    <t>Greta</t>
  </si>
  <si>
    <t>Hank</t>
  </si>
  <si>
    <t>Ima</t>
  </si>
  <si>
    <t>Jake</t>
  </si>
  <si>
    <t>Kate</t>
  </si>
  <si>
    <t>Luke</t>
  </si>
  <si>
    <t>Meena</t>
  </si>
  <si>
    <t>Ned</t>
  </si>
  <si>
    <t>Ona</t>
  </si>
  <si>
    <t>Paul</t>
  </si>
  <si>
    <t>Sara</t>
  </si>
  <si>
    <t>Tom</t>
  </si>
  <si>
    <t>Uma</t>
  </si>
  <si>
    <t>Victor</t>
  </si>
  <si>
    <t>Weena</t>
  </si>
  <si>
    <t>Qita</t>
  </si>
  <si>
    <t>Rick</t>
  </si>
  <si>
    <t>Xuan</t>
  </si>
  <si>
    <t>Yi</t>
  </si>
  <si>
    <t>Post Close</t>
  </si>
  <si>
    <t xml:space="preserve">Post Far to Go </t>
  </si>
  <si>
    <t>Pre Extensive</t>
  </si>
  <si>
    <t>Post Extensive</t>
  </si>
  <si>
    <t>Far to Go:</t>
  </si>
  <si>
    <t>Step 2: Analysis - Identify Strengths and Performance Errors or Misconceptions</t>
  </si>
  <si>
    <t>Pre</t>
  </si>
  <si>
    <t>Post</t>
  </si>
  <si>
    <t>Andy</t>
  </si>
  <si>
    <t>Britney</t>
  </si>
  <si>
    <t>Carl</t>
  </si>
  <si>
    <t>Dana</t>
  </si>
  <si>
    <t>Eric</t>
  </si>
  <si>
    <t>Fran</t>
  </si>
  <si>
    <t>Gerry</t>
  </si>
  <si>
    <t>Hanna</t>
  </si>
  <si>
    <t>Ike</t>
  </si>
  <si>
    <t>Julie</t>
  </si>
  <si>
    <t>Kelly</t>
  </si>
  <si>
    <t>Larry</t>
  </si>
  <si>
    <t>Mary</t>
  </si>
  <si>
    <t>Neal</t>
  </si>
  <si>
    <t>Orina</t>
  </si>
  <si>
    <t>Pete</t>
  </si>
  <si>
    <t>Qi</t>
  </si>
  <si>
    <t>Ron</t>
  </si>
  <si>
    <t>Susy</t>
  </si>
  <si>
    <t>Terry</t>
  </si>
  <si>
    <t>Unka</t>
  </si>
  <si>
    <t>Van</t>
  </si>
  <si>
    <t>Willie</t>
  </si>
  <si>
    <t>Aria</t>
  </si>
  <si>
    <t>Arnie</t>
  </si>
  <si>
    <t>Bob</t>
  </si>
  <si>
    <t>Cara</t>
  </si>
  <si>
    <t>Dan</t>
  </si>
  <si>
    <t>Erica</t>
  </si>
  <si>
    <t>Fred</t>
  </si>
  <si>
    <t>Gertrude</t>
  </si>
  <si>
    <t>Harry</t>
  </si>
  <si>
    <t>Iris</t>
  </si>
  <si>
    <t>John</t>
  </si>
  <si>
    <t>Kerry</t>
  </si>
  <si>
    <t>Lawrence</t>
  </si>
  <si>
    <t>Michelle</t>
  </si>
  <si>
    <t>Nate</t>
  </si>
  <si>
    <t>Orrie</t>
  </si>
  <si>
    <t>Pat</t>
  </si>
  <si>
    <t>Ronnie</t>
  </si>
  <si>
    <t>Sally</t>
  </si>
  <si>
    <t>Tony</t>
  </si>
  <si>
    <t>Vern</t>
  </si>
  <si>
    <t>Will</t>
  </si>
  <si>
    <t>Charles</t>
  </si>
  <si>
    <t>Ariel</t>
  </si>
  <si>
    <t>Bob C.</t>
  </si>
  <si>
    <t>Carrie</t>
  </si>
  <si>
    <t>Deke</t>
  </si>
  <si>
    <t>Ella</t>
  </si>
  <si>
    <t>Fred A.</t>
  </si>
  <si>
    <t>Gretchen</t>
  </si>
  <si>
    <t>Harold</t>
  </si>
  <si>
    <t>Irene</t>
  </si>
  <si>
    <t>Jimmy</t>
  </si>
  <si>
    <t>Luca</t>
  </si>
  <si>
    <t>Mira</t>
  </si>
  <si>
    <t>Norbert</t>
  </si>
  <si>
    <t>Ollie</t>
  </si>
  <si>
    <t>Peter</t>
  </si>
  <si>
    <t>Billy</t>
  </si>
  <si>
    <t>Roger</t>
  </si>
  <si>
    <t>Sarah</t>
  </si>
  <si>
    <t>Tommy</t>
  </si>
  <si>
    <t>Ulrich</t>
  </si>
  <si>
    <t>Vale</t>
  </si>
  <si>
    <t>Wanda</t>
  </si>
  <si>
    <t>Sam</t>
  </si>
  <si>
    <t>Zeke</t>
  </si>
  <si>
    <t>Andrew</t>
  </si>
  <si>
    <t>Brent</t>
  </si>
  <si>
    <t>Callie</t>
  </si>
  <si>
    <t>Deena</t>
  </si>
  <si>
    <t>Eric S.</t>
  </si>
  <si>
    <t>Fred D.</t>
  </si>
  <si>
    <t>Ginger</t>
  </si>
  <si>
    <t>Hannah Z.</t>
  </si>
  <si>
    <t>Jerry</t>
  </si>
  <si>
    <t>Kira</t>
  </si>
  <si>
    <t>Laura</t>
  </si>
  <si>
    <t>Mike</t>
  </si>
  <si>
    <t>Nathan</t>
  </si>
  <si>
    <t>Olivia</t>
  </si>
  <si>
    <t>Paula</t>
  </si>
  <si>
    <t>Anthony G.</t>
  </si>
  <si>
    <t>Sandra</t>
  </si>
  <si>
    <t>Torrie</t>
  </si>
  <si>
    <t>Cassie</t>
  </si>
  <si>
    <t>Will T.</t>
  </si>
  <si>
    <t>Jake J.</t>
  </si>
  <si>
    <t>Owen</t>
  </si>
  <si>
    <t>Thomas</t>
  </si>
  <si>
    <t>Jonathan</t>
  </si>
  <si>
    <t>Walter</t>
  </si>
  <si>
    <t>David</t>
  </si>
  <si>
    <t>Stephanie</t>
  </si>
  <si>
    <t>Tchr1</t>
  </si>
  <si>
    <t>Tchr2</t>
  </si>
  <si>
    <t>Tchr3</t>
  </si>
  <si>
    <t>Tchr4</t>
  </si>
  <si>
    <t>Tchr5</t>
  </si>
  <si>
    <t>Tchr6</t>
  </si>
  <si>
    <t>Tchr7</t>
  </si>
  <si>
    <t>Tchr8</t>
  </si>
  <si>
    <t>Notes</t>
  </si>
  <si>
    <t>Add section to allow users to label performance levels</t>
  </si>
  <si>
    <t>change macros to reflect 8 teachers</t>
  </si>
  <si>
    <t>Priority</t>
  </si>
  <si>
    <t>Performance Strengths</t>
  </si>
  <si>
    <t>Inference</t>
  </si>
  <si>
    <t>Next Steps</t>
  </si>
  <si>
    <t>Identify the prioritized need for each group of students by placing a 1 in the column next to that need.</t>
  </si>
  <si>
    <t>Far to Go Not Likely to Be Proficient</t>
  </si>
  <si>
    <t>add export to Word that synopsizes the minutes</t>
  </si>
  <si>
    <t>add export to word that make summary for leadership</t>
  </si>
  <si>
    <t>Inference:</t>
  </si>
  <si>
    <t>change graph page</t>
  </si>
  <si>
    <t>Describe explicit behaviors (both student and adult) we expect to see as a result of implementing the instructional strategies plan. How will you know that the strategies are working? Look-fors and evidence of learning?  What are proficient students able to do successfully?</t>
  </si>
  <si>
    <t>change teacher page to count students not likely</t>
  </si>
  <si>
    <t>Annie</t>
  </si>
  <si>
    <t>Connor</t>
  </si>
  <si>
    <t>Dilbert</t>
  </si>
  <si>
    <t>Elmer</t>
  </si>
  <si>
    <t>Fritz</t>
  </si>
  <si>
    <t>Greg</t>
  </si>
  <si>
    <t>Honor</t>
  </si>
  <si>
    <t>Imma</t>
  </si>
  <si>
    <t>Kristopher</t>
  </si>
  <si>
    <t>Martin</t>
  </si>
  <si>
    <t>Nina</t>
  </si>
  <si>
    <t>Oliver</t>
  </si>
  <si>
    <t>Patrick</t>
  </si>
  <si>
    <t>Joeseph</t>
  </si>
  <si>
    <t>Rachel</t>
  </si>
  <si>
    <t>Samuel</t>
  </si>
  <si>
    <t>Tina</t>
  </si>
  <si>
    <t>Johnnie</t>
  </si>
  <si>
    <t>Phillip</t>
  </si>
  <si>
    <t>Wednesday</t>
  </si>
  <si>
    <t>Carson</t>
  </si>
  <si>
    <t>Eva</t>
  </si>
  <si>
    <t>done</t>
  </si>
  <si>
    <t>Teacher 7:</t>
  </si>
  <si>
    <t>Teacher 8:</t>
  </si>
  <si>
    <t>Enter the information for your score range in the column above.  The label for each performance range can be changed in the cells to the right of the score.  The labels you use will show up automatically where needed.</t>
  </si>
  <si>
    <t>Scores:</t>
  </si>
  <si>
    <t>Label (on minutes):</t>
  </si>
  <si>
    <t>Label (on graphs):</t>
  </si>
  <si>
    <t>Test Data for Teacher Pages</t>
  </si>
  <si>
    <t>MinExceed:</t>
  </si>
  <si>
    <t>Period</t>
  </si>
  <si>
    <t>Assessment Date:</t>
  </si>
  <si>
    <t>Performance Errors and/or Misconceptions</t>
  </si>
  <si>
    <t>Time - Duration of the Teaching of Specific Concepts and Skills</t>
  </si>
  <si>
    <t>Materials for Teachers and Students</t>
  </si>
  <si>
    <t>Assignments, Assessments - Where will students be required to use the strategy?</t>
  </si>
  <si>
    <t>Look-fors in Student Work:</t>
  </si>
  <si>
    <t>Grade 5</t>
  </si>
  <si>
    <t>Goal1</t>
  </si>
  <si>
    <t>Goal 2</t>
  </si>
  <si>
    <t xml:space="preserve">Grade 5 </t>
  </si>
  <si>
    <t>Comprehension</t>
  </si>
  <si>
    <t>Oct. 31st</t>
  </si>
  <si>
    <t>CFA</t>
  </si>
  <si>
    <t>Oct 31st</t>
  </si>
  <si>
    <t>Oct. 28th</t>
  </si>
  <si>
    <t>Oct 28th</t>
  </si>
  <si>
    <t>v. 8T4A175SStf10-26-10</t>
  </si>
  <si>
    <t>Jim</t>
  </si>
  <si>
    <t>mastered equations</t>
  </si>
  <si>
    <t>lots of self analysis</t>
  </si>
  <si>
    <t>extend their problem solving to show multiple solutions</t>
  </si>
  <si>
    <t>Not checking answers</t>
  </si>
  <si>
    <t>yjgtiuygyjkgh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</si>
</sst>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sz val="9"/>
      <name val="Tahoma"/>
      <family val="2"/>
    </font>
    <font>
      <sz val="11"/>
      <name val="Arial"/>
      <family val="2"/>
    </font>
    <font>
      <b/>
      <sz val="14"/>
      <name val="Arial"/>
      <family val="2"/>
    </font>
    <font>
      <b/>
      <sz val="16"/>
      <name val="Arial"/>
      <family val="2"/>
    </font>
    <font>
      <u val="single"/>
      <sz val="11"/>
      <color indexed="12"/>
      <name val="Calibri"/>
      <family val="2"/>
    </font>
    <font>
      <sz val="11"/>
      <color indexed="9"/>
      <name val="Calibri"/>
      <family val="2"/>
    </font>
    <font>
      <sz val="11"/>
      <name val="Calibri"/>
      <family val="2"/>
    </font>
    <font>
      <b/>
      <sz val="14"/>
      <name val="Calibri"/>
      <family val="2"/>
    </font>
    <font>
      <sz val="14"/>
      <name val="Calibri"/>
      <family val="2"/>
    </font>
    <font>
      <b/>
      <u val="single"/>
      <sz val="14"/>
      <color indexed="12"/>
      <name val="Calibri"/>
      <family val="2"/>
    </font>
    <font>
      <sz val="11"/>
      <color indexed="9"/>
      <name val="Arial"/>
      <family val="2"/>
    </font>
    <font>
      <b/>
      <sz val="14"/>
      <color indexed="8"/>
      <name val="Calibri"/>
      <family val="2"/>
    </font>
    <font>
      <b/>
      <u val="single"/>
      <sz val="12"/>
      <color indexed="12"/>
      <name val="Calibri"/>
      <family val="2"/>
    </font>
    <font>
      <b/>
      <sz val="11"/>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0"/>
      <name val="Calibri"/>
      <family val="2"/>
    </font>
    <font>
      <sz val="11"/>
      <color theme="0"/>
      <name val="Arial"/>
      <family val="2"/>
    </font>
    <font>
      <b/>
      <sz val="14"/>
      <color theme="1"/>
      <name val="Calibri"/>
      <family val="2"/>
    </font>
    <font>
      <b/>
      <u val="single"/>
      <sz val="12"/>
      <color theme="10"/>
      <name val="Calibri"/>
      <family val="2"/>
    </font>
    <font>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top style="medium"/>
      <bottom style="medium"/>
    </border>
    <border>
      <left style="thin"/>
      <right style="medium"/>
      <top style="medium"/>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style="thin"/>
      <top/>
      <bottom/>
    </border>
    <border>
      <left style="thin"/>
      <right/>
      <top/>
      <bottom/>
    </border>
    <border>
      <left style="thin"/>
      <right/>
      <top style="medium"/>
      <bottom style="thin"/>
    </border>
    <border>
      <left style="thin"/>
      <right/>
      <top style="thin"/>
      <bottom style="medium"/>
    </border>
    <border>
      <left style="medium"/>
      <right style="medium"/>
      <top style="medium"/>
      <bottom style="medium"/>
    </border>
    <border>
      <left style="medium"/>
      <right style="medium"/>
      <top/>
      <bottom/>
    </border>
    <border>
      <left/>
      <right style="thin"/>
      <top style="medium"/>
      <bottom style="thin"/>
    </border>
    <border>
      <left style="medium"/>
      <right style="thin"/>
      <top style="thin"/>
      <bottom/>
    </border>
    <border>
      <left style="medium"/>
      <right style="thin"/>
      <top style="medium"/>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right style="medium"/>
      <top/>
      <bottom/>
    </border>
    <border>
      <left style="thin"/>
      <right/>
      <top style="medium"/>
      <bottom/>
    </border>
    <border>
      <left/>
      <right style="thin"/>
      <top style="thin"/>
      <bottom style="thin"/>
    </border>
    <border>
      <left style="thin"/>
      <right/>
      <top style="thin"/>
      <bottom style="thin"/>
    </border>
    <border>
      <left/>
      <right style="thin"/>
      <top style="medium"/>
      <bottom style="medium"/>
    </border>
    <border>
      <left style="medium"/>
      <right style="thin"/>
      <top/>
      <bottom style="thin"/>
    </border>
    <border>
      <left style="medium"/>
      <right/>
      <top style="medium"/>
      <bottom/>
    </border>
    <border>
      <left style="medium"/>
      <right/>
      <top style="medium"/>
      <bottom style="medium"/>
    </border>
    <border>
      <left/>
      <right style="thin"/>
      <top style="thin"/>
      <bottom style="medium"/>
    </border>
    <border>
      <left/>
      <right style="thin"/>
      <top style="thin"/>
      <bottom/>
    </border>
    <border>
      <left/>
      <right/>
      <top/>
      <bottom style="thin"/>
    </border>
    <border>
      <left/>
      <right/>
      <top style="thin"/>
      <bottom style="thin"/>
    </border>
    <border>
      <left/>
      <right/>
      <top style="thin"/>
      <bottom/>
    </border>
    <border>
      <left/>
      <right/>
      <top style="medium"/>
      <bottom style="medium"/>
    </border>
    <border>
      <left style="thin"/>
      <right/>
      <top/>
      <bottom style="thin"/>
    </border>
    <border>
      <left style="thin"/>
      <right style="medium"/>
      <top/>
      <bottom style="thin"/>
    </border>
    <border>
      <left style="thin"/>
      <right/>
      <top style="thin"/>
      <bottom/>
    </border>
    <border>
      <left style="thin"/>
      <right style="medium"/>
      <top style="thin"/>
      <bottom/>
    </border>
    <border>
      <left style="thin"/>
      <right style="thin"/>
      <top style="thin"/>
      <bottom/>
    </border>
    <border>
      <left/>
      <right/>
      <top style="medium"/>
      <bottom style="thin"/>
    </border>
    <border>
      <left/>
      <right/>
      <top style="thin"/>
      <bottom style="medium"/>
    </border>
    <border>
      <left/>
      <right style="medium"/>
      <top style="medium"/>
      <bottom style="medium"/>
    </border>
    <border>
      <left/>
      <right/>
      <top style="medium"/>
      <bottom/>
    </border>
    <border>
      <left/>
      <right style="medium"/>
      <top style="medium"/>
      <botto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style="thin"/>
      <top/>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4">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38" fillId="0" borderId="0" xfId="0" applyFont="1" applyAlignment="1">
      <alignment/>
    </xf>
    <xf numFmtId="9" fontId="0" fillId="0" borderId="0" xfId="0" applyNumberFormat="1" applyAlignment="1">
      <alignment horizontal="center"/>
    </xf>
    <xf numFmtId="0" fontId="3" fillId="0" borderId="0" xfId="0" applyFont="1" applyBorder="1" applyAlignment="1">
      <alignment/>
    </xf>
    <xf numFmtId="0" fontId="5" fillId="0" borderId="0" xfId="0" applyFont="1" applyBorder="1" applyAlignment="1">
      <alignment/>
    </xf>
    <xf numFmtId="0" fontId="12" fillId="0" borderId="0" xfId="0" applyFont="1" applyAlignment="1">
      <alignment/>
    </xf>
    <xf numFmtId="0" fontId="13" fillId="0" borderId="0" xfId="0" applyFont="1" applyAlignment="1">
      <alignment horizontal="right"/>
    </xf>
    <xf numFmtId="0" fontId="14" fillId="0" borderId="0" xfId="0" applyFont="1" applyAlignment="1">
      <alignment/>
    </xf>
    <xf numFmtId="0" fontId="14" fillId="0" borderId="0" xfId="0" applyFont="1" applyAlignment="1">
      <alignment horizontal="right"/>
    </xf>
    <xf numFmtId="9" fontId="12" fillId="0" borderId="0" xfId="58" applyFont="1" applyAlignment="1">
      <alignment/>
    </xf>
    <xf numFmtId="0" fontId="13" fillId="0" borderId="0" xfId="0" applyFont="1" applyAlignment="1">
      <alignment horizontal="center"/>
    </xf>
    <xf numFmtId="9" fontId="0" fillId="0" borderId="0" xfId="0" applyNumberFormat="1" applyAlignment="1">
      <alignment horizontal="center" vertical="center"/>
    </xf>
    <xf numFmtId="1" fontId="14" fillId="33" borderId="10" xfId="0" applyNumberFormat="1" applyFont="1" applyFill="1" applyBorder="1" applyAlignment="1" applyProtection="1">
      <alignment horizontal="center"/>
      <protection locked="0"/>
    </xf>
    <xf numFmtId="0" fontId="55" fillId="0" borderId="0" xfId="52" applyFont="1" applyAlignment="1" applyProtection="1">
      <alignment horizontal="right"/>
      <protection/>
    </xf>
    <xf numFmtId="0" fontId="13" fillId="0" borderId="0" xfId="0" applyFont="1" applyAlignment="1">
      <alignment/>
    </xf>
    <xf numFmtId="14" fontId="12" fillId="0" borderId="0" xfId="0" applyNumberFormat="1" applyFont="1" applyAlignment="1">
      <alignment/>
    </xf>
    <xf numFmtId="0" fontId="12" fillId="0" borderId="0" xfId="0" applyFont="1" applyAlignment="1">
      <alignment horizontal="left" vertical="center"/>
    </xf>
    <xf numFmtId="0" fontId="12" fillId="0" borderId="0" xfId="0" applyFont="1" applyAlignment="1">
      <alignment horizontal="center"/>
    </xf>
    <xf numFmtId="9" fontId="12" fillId="0" borderId="0" xfId="0" applyNumberFormat="1" applyFont="1" applyAlignment="1">
      <alignment horizontal="center"/>
    </xf>
    <xf numFmtId="9" fontId="12" fillId="0" borderId="0" xfId="0" applyNumberFormat="1" applyFont="1" applyAlignment="1">
      <alignment horizontal="center" vertical="center"/>
    </xf>
    <xf numFmtId="0" fontId="12" fillId="0" borderId="0" xfId="0" applyFont="1" applyAlignment="1">
      <alignment horizontal="center" vertical="center"/>
    </xf>
    <xf numFmtId="0" fontId="55" fillId="34" borderId="0" xfId="52" applyFont="1" applyFill="1" applyBorder="1" applyAlignment="1" applyProtection="1">
      <alignment horizontal="right"/>
      <protection/>
    </xf>
    <xf numFmtId="0" fontId="14" fillId="34" borderId="0" xfId="0" applyFont="1" applyFill="1" applyBorder="1" applyAlignment="1">
      <alignment/>
    </xf>
    <xf numFmtId="0" fontId="14" fillId="34" borderId="0" xfId="0" applyFont="1" applyFill="1" applyBorder="1" applyAlignment="1" applyProtection="1">
      <alignment/>
      <protection locked="0"/>
    </xf>
    <xf numFmtId="0" fontId="14" fillId="34" borderId="0" xfId="0" applyFont="1" applyFill="1" applyBorder="1" applyAlignment="1" applyProtection="1">
      <alignment horizontal="left"/>
      <protection locked="0"/>
    </xf>
    <xf numFmtId="0" fontId="7" fillId="0" borderId="0" xfId="0" applyFont="1" applyAlignment="1">
      <alignment/>
    </xf>
    <xf numFmtId="0" fontId="8" fillId="0" borderId="0" xfId="0" applyFont="1" applyAlignment="1">
      <alignment horizontal="right"/>
    </xf>
    <xf numFmtId="0" fontId="8" fillId="0" borderId="0" xfId="0" applyFont="1" applyAlignment="1">
      <alignment/>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xf>
    <xf numFmtId="164" fontId="7" fillId="33" borderId="10" xfId="0" applyNumberFormat="1" applyFont="1" applyFill="1" applyBorder="1" applyAlignment="1" applyProtection="1">
      <alignment horizontal="center"/>
      <protection locked="0"/>
    </xf>
    <xf numFmtId="0" fontId="7"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xf>
    <xf numFmtId="0" fontId="9" fillId="0" borderId="0" xfId="0" applyFont="1" applyBorder="1" applyAlignment="1">
      <alignment/>
    </xf>
    <xf numFmtId="0" fontId="8" fillId="0" borderId="0" xfId="0" applyFont="1" applyAlignment="1">
      <alignment/>
    </xf>
    <xf numFmtId="0" fontId="8" fillId="0" borderId="11" xfId="0" applyFont="1" applyBorder="1" applyAlignment="1">
      <alignment/>
    </xf>
    <xf numFmtId="9" fontId="7" fillId="34" borderId="0" xfId="58" applyNumberFormat="1" applyFont="1" applyFill="1" applyAlignment="1">
      <alignment horizontal="center"/>
    </xf>
    <xf numFmtId="9" fontId="7" fillId="0" borderId="0" xfId="0" applyNumberFormat="1" applyFont="1" applyAlignment="1">
      <alignment horizontal="center"/>
    </xf>
    <xf numFmtId="0" fontId="56" fillId="0" borderId="0" xfId="0" applyNumberFormat="1" applyFont="1" applyAlignment="1">
      <alignment/>
    </xf>
    <xf numFmtId="0" fontId="56" fillId="0" borderId="0" xfId="0" applyFont="1" applyAlignment="1">
      <alignment/>
    </xf>
    <xf numFmtId="1" fontId="14" fillId="33" borderId="12" xfId="58" applyNumberFormat="1" applyFont="1" applyFill="1" applyBorder="1" applyAlignment="1" applyProtection="1">
      <alignment horizontal="center"/>
      <protection locked="0"/>
    </xf>
    <xf numFmtId="1" fontId="14" fillId="33" borderId="13" xfId="58" applyNumberFormat="1" applyFont="1" applyFill="1" applyBorder="1" applyAlignment="1" applyProtection="1">
      <alignment horizontal="center"/>
      <protection locked="0"/>
    </xf>
    <xf numFmtId="1" fontId="14" fillId="33" borderId="14" xfId="58" applyNumberFormat="1" applyFont="1" applyFill="1" applyBorder="1" applyAlignment="1" applyProtection="1">
      <alignment horizontal="center"/>
      <protection locked="0"/>
    </xf>
    <xf numFmtId="12" fontId="12" fillId="0" borderId="0" xfId="0" applyNumberFormat="1" applyFont="1" applyAlignment="1">
      <alignment horizontal="center"/>
    </xf>
    <xf numFmtId="0" fontId="0" fillId="35" borderId="0" xfId="0" applyFill="1" applyAlignment="1">
      <alignment/>
    </xf>
    <xf numFmtId="1" fontId="0" fillId="35" borderId="0" xfId="0" applyNumberFormat="1" applyFill="1" applyAlignment="1">
      <alignment/>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xf>
    <xf numFmtId="1" fontId="0" fillId="0" borderId="0" xfId="0" applyNumberFormat="1" applyAlignment="1">
      <alignment/>
    </xf>
    <xf numFmtId="0" fontId="56" fillId="0" borderId="0" xfId="0" applyFont="1" applyAlignment="1">
      <alignment/>
    </xf>
    <xf numFmtId="0" fontId="4" fillId="0" borderId="15" xfId="0" applyFont="1" applyBorder="1" applyAlignment="1">
      <alignment horizontal="center" vertical="center"/>
    </xf>
    <xf numFmtId="0" fontId="7" fillId="0" borderId="0" xfId="0" applyFont="1" applyAlignment="1">
      <alignment vertical="center"/>
    </xf>
    <xf numFmtId="0" fontId="4" fillId="0" borderId="16"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1" fontId="56" fillId="0" borderId="0" xfId="0" applyNumberFormat="1" applyFont="1" applyAlignment="1">
      <alignment/>
    </xf>
    <xf numFmtId="0" fontId="0" fillId="33" borderId="17"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0" borderId="18" xfId="0" applyBorder="1" applyAlignment="1">
      <alignment horizontal="center"/>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textRotation="90" wrapText="1"/>
    </xf>
    <xf numFmtId="0" fontId="57" fillId="0" borderId="0" xfId="0" applyFont="1" applyAlignment="1">
      <alignment/>
    </xf>
    <xf numFmtId="14" fontId="0" fillId="34" borderId="0" xfId="0" applyNumberFormat="1" applyFill="1" applyAlignment="1">
      <alignment horizontal="center"/>
    </xf>
    <xf numFmtId="49" fontId="14" fillId="33" borderId="10" xfId="0" applyNumberFormat="1" applyFont="1" applyFill="1" applyBorder="1" applyAlignment="1" applyProtection="1">
      <alignment horizontal="center"/>
      <protection locked="0"/>
    </xf>
    <xf numFmtId="0" fontId="0" fillId="0" borderId="16" xfId="0" applyBorder="1" applyAlignment="1">
      <alignment horizontal="center" vertical="center"/>
    </xf>
    <xf numFmtId="9" fontId="0" fillId="0" borderId="21" xfId="58" applyFont="1" applyBorder="1" applyAlignment="1">
      <alignment horizontal="center" vertical="center"/>
    </xf>
    <xf numFmtId="0" fontId="0" fillId="0" borderId="0" xfId="0" applyAlignment="1">
      <alignment textRotation="90" wrapText="1"/>
    </xf>
    <xf numFmtId="0" fontId="0" fillId="0" borderId="0" xfId="0" applyBorder="1" applyAlignment="1">
      <alignment horizontal="center" vertical="center"/>
    </xf>
    <xf numFmtId="0" fontId="58" fillId="0" borderId="0" xfId="52" applyFont="1" applyAlignment="1" applyProtection="1">
      <alignment horizontal="center" vertical="center" wrapText="1"/>
      <protection/>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12" fillId="0" borderId="0" xfId="0" applyFont="1" applyAlignment="1">
      <alignment/>
    </xf>
    <xf numFmtId="0" fontId="53" fillId="0" borderId="24" xfId="0" applyFont="1" applyBorder="1" applyAlignment="1">
      <alignment horizontal="center" wrapText="1"/>
    </xf>
    <xf numFmtId="0" fontId="0" fillId="0" borderId="25" xfId="0" applyBorder="1" applyAlignment="1">
      <alignment horizontal="center" vertical="center"/>
    </xf>
    <xf numFmtId="0" fontId="53" fillId="0" borderId="19" xfId="0" applyFont="1" applyBorder="1" applyAlignment="1">
      <alignment horizontal="center" wrapText="1"/>
    </xf>
    <xf numFmtId="0" fontId="0" fillId="0" borderId="26" xfId="0" applyBorder="1" applyAlignment="1">
      <alignment horizontal="center" vertical="center"/>
    </xf>
    <xf numFmtId="0" fontId="0" fillId="0" borderId="27" xfId="0" applyBorder="1" applyAlignment="1">
      <alignment horizontal="center" vertical="center"/>
    </xf>
    <xf numFmtId="9" fontId="0" fillId="0" borderId="28" xfId="58" applyFont="1" applyBorder="1" applyAlignment="1">
      <alignment horizontal="center" vertical="center"/>
    </xf>
    <xf numFmtId="0" fontId="53" fillId="0" borderId="29" xfId="0" applyFont="1" applyBorder="1" applyAlignment="1">
      <alignment horizontal="center"/>
    </xf>
    <xf numFmtId="0" fontId="0" fillId="0" borderId="30" xfId="0" applyBorder="1" applyAlignment="1">
      <alignment horizontal="center" vertical="center"/>
    </xf>
    <xf numFmtId="0" fontId="0" fillId="0" borderId="12" xfId="0" applyBorder="1" applyAlignment="1">
      <alignment horizontal="center" vertical="center"/>
    </xf>
    <xf numFmtId="9" fontId="0" fillId="0" borderId="14" xfId="58" applyFont="1" applyBorder="1" applyAlignment="1">
      <alignment horizontal="center" vertical="center"/>
    </xf>
    <xf numFmtId="1" fontId="0" fillId="0" borderId="12" xfId="58" applyNumberFormat="1" applyFont="1" applyBorder="1" applyAlignment="1">
      <alignment horizontal="center" vertical="center"/>
    </xf>
    <xf numFmtId="1" fontId="0" fillId="33" borderId="10" xfId="0" applyNumberFormat="1" applyFill="1" applyBorder="1" applyAlignment="1" applyProtection="1">
      <alignment horizontal="center"/>
      <protection locked="0"/>
    </xf>
    <xf numFmtId="0" fontId="7" fillId="0" borderId="31" xfId="0" applyFont="1" applyBorder="1" applyAlignment="1">
      <alignment horizontal="center" vertical="center"/>
    </xf>
    <xf numFmtId="9" fontId="7" fillId="0" borderId="27" xfId="58" applyFont="1" applyBorder="1" applyAlignment="1">
      <alignment horizontal="center" vertical="center"/>
    </xf>
    <xf numFmtId="9" fontId="7" fillId="0" borderId="16" xfId="58" applyFont="1" applyBorder="1" applyAlignment="1">
      <alignment horizontal="center" vertical="center"/>
    </xf>
    <xf numFmtId="9" fontId="7" fillId="0" borderId="18" xfId="58" applyFont="1" applyBorder="1" applyAlignment="1">
      <alignment horizontal="center" vertical="center"/>
    </xf>
    <xf numFmtId="1" fontId="0" fillId="33" borderId="16" xfId="0" applyNumberFormat="1" applyFill="1" applyBorder="1" applyAlignment="1" applyProtection="1">
      <alignment horizontal="center"/>
      <protection locked="0"/>
    </xf>
    <xf numFmtId="0" fontId="7" fillId="0" borderId="22"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4" fillId="0" borderId="33"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7" fillId="0" borderId="17" xfId="0" applyFont="1" applyBorder="1" applyAlignment="1">
      <alignment horizontal="center" vertical="center"/>
    </xf>
    <xf numFmtId="0" fontId="0" fillId="33" borderId="10" xfId="0" applyFill="1" applyBorder="1" applyAlignment="1" applyProtection="1">
      <alignment horizontal="center"/>
      <protection locked="0"/>
    </xf>
    <xf numFmtId="0" fontId="53" fillId="0" borderId="34" xfId="0" applyFont="1" applyBorder="1" applyAlignment="1" applyProtection="1">
      <alignment horizontal="center" vertical="center"/>
      <protection locked="0"/>
    </xf>
    <xf numFmtId="0" fontId="53" fillId="0" borderId="35" xfId="0" applyFont="1" applyBorder="1" applyAlignment="1" applyProtection="1">
      <alignment horizontal="center" vertical="center"/>
      <protection locked="0"/>
    </xf>
    <xf numFmtId="0" fontId="53" fillId="0" borderId="36" xfId="0" applyFont="1" applyBorder="1" applyAlignment="1" applyProtection="1">
      <alignment horizontal="center" vertical="center"/>
      <protection locked="0"/>
    </xf>
    <xf numFmtId="0" fontId="53" fillId="0" borderId="36" xfId="0" applyFont="1" applyBorder="1" applyAlignment="1" applyProtection="1">
      <alignment horizontal="center" vertical="center" wrapText="1"/>
      <protection/>
    </xf>
    <xf numFmtId="0" fontId="53" fillId="0" borderId="37" xfId="0" applyFont="1" applyBorder="1" applyAlignment="1" applyProtection="1">
      <alignment horizontal="center" vertical="center" wrapText="1"/>
      <protection locked="0"/>
    </xf>
    <xf numFmtId="0" fontId="0" fillId="0" borderId="38" xfId="0" applyBorder="1" applyAlignment="1">
      <alignment horizontal="center"/>
    </xf>
    <xf numFmtId="0" fontId="0" fillId="0" borderId="39" xfId="0" applyBorder="1" applyAlignment="1">
      <alignment horizontal="center"/>
    </xf>
    <xf numFmtId="0" fontId="7" fillId="0" borderId="40" xfId="0" applyFont="1" applyBorder="1" applyAlignment="1">
      <alignment wrapText="1"/>
    </xf>
    <xf numFmtId="0" fontId="4" fillId="0" borderId="35"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4" fillId="0" borderId="41"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37" xfId="0" applyFont="1" applyBorder="1" applyAlignment="1">
      <alignment horizontal="center" vertical="center" textRotation="90" wrapText="1"/>
    </xf>
    <xf numFmtId="0" fontId="7" fillId="0" borderId="16" xfId="0" applyNumberFormat="1" applyFont="1" applyBorder="1" applyAlignment="1">
      <alignment horizontal="center" vertical="center"/>
    </xf>
    <xf numFmtId="0" fontId="7" fillId="0" borderId="42" xfId="0" applyFont="1" applyBorder="1" applyAlignment="1">
      <alignment horizontal="center" vertical="center"/>
    </xf>
    <xf numFmtId="0" fontId="7" fillId="0" borderId="10" xfId="0" applyNumberFormat="1" applyFont="1" applyBorder="1" applyAlignment="1">
      <alignment horizontal="center" vertical="center"/>
    </xf>
    <xf numFmtId="9" fontId="7" fillId="0" borderId="43" xfId="58" applyFont="1" applyBorder="1" applyAlignment="1">
      <alignment horizontal="center" vertical="center"/>
    </xf>
    <xf numFmtId="9" fontId="7" fillId="0" borderId="10" xfId="58" applyFont="1" applyBorder="1" applyAlignment="1">
      <alignment horizontal="center" vertical="center"/>
    </xf>
    <xf numFmtId="9" fontId="7" fillId="0" borderId="38" xfId="58" applyFont="1" applyBorder="1" applyAlignment="1">
      <alignment horizontal="center" vertical="center"/>
    </xf>
    <xf numFmtId="0" fontId="7" fillId="0" borderId="21" xfId="0" applyNumberFormat="1" applyFont="1" applyBorder="1" applyAlignment="1">
      <alignment horizontal="center" vertical="center"/>
    </xf>
    <xf numFmtId="9" fontId="7" fillId="0" borderId="28" xfId="58" applyFont="1" applyBorder="1" applyAlignment="1">
      <alignment horizontal="center" vertical="center"/>
    </xf>
    <xf numFmtId="9" fontId="7" fillId="0" borderId="21" xfId="58" applyFont="1" applyBorder="1" applyAlignment="1">
      <alignment horizontal="center" vertical="center"/>
    </xf>
    <xf numFmtId="9" fontId="7" fillId="0" borderId="39" xfId="58" applyFont="1" applyBorder="1" applyAlignment="1">
      <alignment horizontal="center" vertical="center"/>
    </xf>
    <xf numFmtId="0" fontId="7" fillId="0" borderId="44" xfId="0" applyFont="1" applyBorder="1" applyAlignment="1">
      <alignment horizontal="center" vertical="center"/>
    </xf>
    <xf numFmtId="0" fontId="7" fillId="0" borderId="24" xfId="0" applyFont="1" applyBorder="1" applyAlignment="1">
      <alignment horizontal="center" vertical="center"/>
    </xf>
    <xf numFmtId="9" fontId="7" fillId="34" borderId="19" xfId="58" applyFont="1" applyFill="1" applyBorder="1" applyAlignment="1">
      <alignment horizontal="center"/>
    </xf>
    <xf numFmtId="0" fontId="7" fillId="0" borderId="33" xfId="0" applyFont="1" applyBorder="1" applyAlignment="1">
      <alignment horizontal="center" vertical="center"/>
    </xf>
    <xf numFmtId="9" fontId="7" fillId="0" borderId="24" xfId="58" applyFont="1" applyBorder="1" applyAlignment="1">
      <alignment horizontal="center"/>
    </xf>
    <xf numFmtId="9" fontId="7" fillId="0" borderId="20" xfId="58" applyFont="1" applyBorder="1" applyAlignment="1">
      <alignment horizontal="center" vertical="center"/>
    </xf>
    <xf numFmtId="0" fontId="9" fillId="0" borderId="0" xfId="0" applyFont="1" applyAlignment="1">
      <alignment vertical="center"/>
    </xf>
    <xf numFmtId="0" fontId="7" fillId="33" borderId="45" xfId="0" applyFont="1" applyFill="1" applyBorder="1" applyAlignment="1" applyProtection="1">
      <alignment horizontal="center"/>
      <protection locked="0"/>
    </xf>
    <xf numFmtId="0" fontId="7" fillId="33" borderId="22"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9" fillId="0" borderId="0" xfId="0" applyFont="1" applyAlignment="1">
      <alignment/>
    </xf>
    <xf numFmtId="0" fontId="4" fillId="0" borderId="46"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4" fillId="0" borderId="47" xfId="0" applyFont="1" applyBorder="1" applyAlignment="1">
      <alignment vertical="center"/>
    </xf>
    <xf numFmtId="0" fontId="4" fillId="0" borderId="44" xfId="0" applyFont="1" applyBorder="1" applyAlignment="1">
      <alignment vertical="center"/>
    </xf>
    <xf numFmtId="1" fontId="7" fillId="0" borderId="31" xfId="0" applyNumberFormat="1" applyFont="1" applyBorder="1" applyAlignment="1">
      <alignment horizontal="center" vertical="center"/>
    </xf>
    <xf numFmtId="1" fontId="7" fillId="0" borderId="42" xfId="0" applyNumberFormat="1" applyFont="1" applyBorder="1" applyAlignment="1">
      <alignment horizontal="center" vertical="center"/>
    </xf>
    <xf numFmtId="1" fontId="7" fillId="0" borderId="48" xfId="0" applyNumberFormat="1" applyFont="1" applyBorder="1" applyAlignment="1">
      <alignment horizontal="center" vertical="center"/>
    </xf>
    <xf numFmtId="0" fontId="7" fillId="0" borderId="49" xfId="0" applyFont="1" applyBorder="1" applyAlignment="1">
      <alignment horizontal="center" vertical="center"/>
    </xf>
    <xf numFmtId="0" fontId="7" fillId="0" borderId="0" xfId="0" applyFont="1" applyBorder="1" applyAlignment="1">
      <alignment wrapText="1"/>
    </xf>
    <xf numFmtId="1" fontId="7" fillId="0" borderId="50" xfId="0" applyNumberFormat="1" applyFont="1" applyBorder="1" applyAlignment="1">
      <alignment horizontal="center" vertical="center"/>
    </xf>
    <xf numFmtId="1" fontId="7" fillId="0" borderId="51" xfId="0" applyNumberFormat="1" applyFont="1" applyBorder="1" applyAlignment="1">
      <alignment horizontal="center" vertical="center"/>
    </xf>
    <xf numFmtId="1" fontId="7" fillId="0" borderId="52" xfId="0" applyNumberFormat="1" applyFont="1" applyBorder="1" applyAlignment="1">
      <alignment horizontal="center" vertical="center"/>
    </xf>
    <xf numFmtId="0" fontId="7" fillId="0" borderId="53" xfId="0" applyFont="1" applyBorder="1" applyAlignment="1">
      <alignment horizontal="center" vertical="center"/>
    </xf>
    <xf numFmtId="0" fontId="7" fillId="0" borderId="45"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2" xfId="0" applyNumberFormat="1" applyFont="1" applyBorder="1" applyAlignment="1">
      <alignment horizontal="center" vertical="center"/>
    </xf>
    <xf numFmtId="9" fontId="7" fillId="0" borderId="54" xfId="58" applyNumberFormat="1" applyFont="1" applyBorder="1" applyAlignment="1">
      <alignment horizontal="center" vertical="center"/>
    </xf>
    <xf numFmtId="9" fontId="7" fillId="0" borderId="55" xfId="58" applyNumberFormat="1" applyFont="1" applyBorder="1" applyAlignment="1">
      <alignment horizontal="center" vertical="center"/>
    </xf>
    <xf numFmtId="9" fontId="7" fillId="0" borderId="16" xfId="58" applyNumberFormat="1" applyFont="1" applyBorder="1" applyAlignment="1">
      <alignment horizontal="center" vertical="center"/>
    </xf>
    <xf numFmtId="9" fontId="7" fillId="0" borderId="18" xfId="58" applyNumberFormat="1" applyFont="1" applyBorder="1" applyAlignment="1">
      <alignment horizontal="center" vertical="center"/>
    </xf>
    <xf numFmtId="9" fontId="7" fillId="0" borderId="43" xfId="58" applyNumberFormat="1" applyFont="1" applyBorder="1" applyAlignment="1">
      <alignment horizontal="center" vertical="center"/>
    </xf>
    <xf numFmtId="9" fontId="7" fillId="0" borderId="38" xfId="58" applyNumberFormat="1" applyFont="1" applyBorder="1" applyAlignment="1">
      <alignment horizontal="center" vertical="center"/>
    </xf>
    <xf numFmtId="9" fontId="7" fillId="0" borderId="10" xfId="58" applyNumberFormat="1" applyFont="1" applyBorder="1" applyAlignment="1">
      <alignment horizontal="center" vertical="center"/>
    </xf>
    <xf numFmtId="9" fontId="7" fillId="0" borderId="56" xfId="58" applyNumberFormat="1" applyFont="1" applyBorder="1" applyAlignment="1">
      <alignment horizontal="center" vertical="center"/>
    </xf>
    <xf numFmtId="9" fontId="7" fillId="0" borderId="57" xfId="58" applyNumberFormat="1" applyFont="1" applyBorder="1" applyAlignment="1">
      <alignment horizontal="center" vertical="center"/>
    </xf>
    <xf numFmtId="9" fontId="7" fillId="0" borderId="58" xfId="58" applyNumberFormat="1" applyFont="1" applyBorder="1" applyAlignment="1">
      <alignment horizontal="center" vertical="center"/>
    </xf>
    <xf numFmtId="9" fontId="7" fillId="34" borderId="19" xfId="58" applyNumberFormat="1" applyFont="1" applyFill="1" applyBorder="1" applyAlignment="1">
      <alignment horizontal="center"/>
    </xf>
    <xf numFmtId="9" fontId="7" fillId="0" borderId="20" xfId="58" applyNumberFormat="1" applyFont="1" applyBorder="1" applyAlignment="1">
      <alignment horizontal="center" vertical="center"/>
    </xf>
    <xf numFmtId="9" fontId="7" fillId="0" borderId="24" xfId="58" applyNumberFormat="1" applyFont="1" applyBorder="1" applyAlignment="1">
      <alignment horizontal="center"/>
    </xf>
    <xf numFmtId="0" fontId="12" fillId="0" borderId="0" xfId="0" applyFont="1" applyAlignment="1">
      <alignment horizontal="left" vertical="center" wrapText="1"/>
    </xf>
    <xf numFmtId="0" fontId="14" fillId="33" borderId="22" xfId="0" applyFont="1" applyFill="1" applyBorder="1" applyAlignment="1" applyProtection="1">
      <alignment horizontal="left"/>
      <protection locked="0"/>
    </xf>
    <xf numFmtId="0" fontId="14" fillId="33" borderId="38" xfId="0" applyFont="1" applyFill="1" applyBorder="1" applyAlignment="1" applyProtection="1">
      <alignment horizontal="left"/>
      <protection locked="0"/>
    </xf>
    <xf numFmtId="0" fontId="14" fillId="34" borderId="0" xfId="0" applyFont="1" applyFill="1" applyBorder="1" applyAlignment="1" applyProtection="1">
      <alignment horizontal="left"/>
      <protection locked="0"/>
    </xf>
    <xf numFmtId="0" fontId="14" fillId="33" borderId="23" xfId="0" applyFont="1" applyFill="1" applyBorder="1" applyAlignment="1" applyProtection="1">
      <alignment horizontal="left"/>
      <protection locked="0"/>
    </xf>
    <xf numFmtId="0" fontId="14" fillId="33" borderId="39" xfId="0" applyFont="1" applyFill="1" applyBorder="1" applyAlignment="1" applyProtection="1">
      <alignment horizontal="left"/>
      <protection locked="0"/>
    </xf>
    <xf numFmtId="12" fontId="14" fillId="36" borderId="59" xfId="0" applyNumberFormat="1" applyFont="1" applyFill="1" applyBorder="1" applyAlignment="1" applyProtection="1">
      <alignment horizontal="center"/>
      <protection locked="0"/>
    </xf>
    <xf numFmtId="0" fontId="13" fillId="0" borderId="0" xfId="0" applyFont="1" applyFill="1" applyBorder="1" applyAlignment="1">
      <alignment horizontal="center" vertical="center"/>
    </xf>
    <xf numFmtId="0" fontId="14" fillId="33" borderId="10" xfId="0" applyFont="1" applyFill="1" applyBorder="1" applyAlignment="1" applyProtection="1">
      <alignment horizontal="left"/>
      <protection locked="0"/>
    </xf>
    <xf numFmtId="0" fontId="13" fillId="0" borderId="0" xfId="0" applyFont="1" applyBorder="1" applyAlignment="1">
      <alignment horizontal="center"/>
    </xf>
    <xf numFmtId="0" fontId="14" fillId="33" borderId="43" xfId="0" applyFont="1" applyFill="1" applyBorder="1" applyAlignment="1" applyProtection="1">
      <alignment horizontal="left"/>
      <protection locked="0"/>
    </xf>
    <xf numFmtId="0" fontId="14" fillId="33" borderId="42" xfId="0" applyFont="1" applyFill="1" applyBorder="1" applyAlignment="1" applyProtection="1">
      <alignment horizontal="left"/>
      <protection locked="0"/>
    </xf>
    <xf numFmtId="0" fontId="14" fillId="33" borderId="33" xfId="0" applyFont="1" applyFill="1" applyBorder="1" applyAlignment="1" applyProtection="1">
      <alignment horizontal="left"/>
      <protection locked="0"/>
    </xf>
    <xf numFmtId="0" fontId="14" fillId="33" borderId="20" xfId="0" applyFont="1" applyFill="1" applyBorder="1" applyAlignment="1" applyProtection="1">
      <alignment horizontal="left"/>
      <protection locked="0"/>
    </xf>
    <xf numFmtId="0" fontId="14" fillId="33" borderId="45" xfId="0" applyFont="1" applyFill="1" applyBorder="1" applyAlignment="1" applyProtection="1">
      <alignment horizontal="left"/>
      <protection locked="0"/>
    </xf>
    <xf numFmtId="0" fontId="14" fillId="33" borderId="55" xfId="0" applyFont="1" applyFill="1" applyBorder="1" applyAlignment="1" applyProtection="1">
      <alignment horizontal="left"/>
      <protection locked="0"/>
    </xf>
    <xf numFmtId="12" fontId="14" fillId="33" borderId="51" xfId="0" applyNumberFormat="1" applyFont="1" applyFill="1" applyBorder="1" applyAlignment="1" applyProtection="1">
      <alignment horizontal="center"/>
      <protection locked="0"/>
    </xf>
    <xf numFmtId="12" fontId="14" fillId="33" borderId="60" xfId="0" applyNumberFormat="1" applyFont="1" applyFill="1" applyBorder="1" applyAlignment="1" applyProtection="1">
      <alignment horizontal="center"/>
      <protection locked="0"/>
    </xf>
    <xf numFmtId="0" fontId="0" fillId="36" borderId="17" xfId="0" applyFill="1" applyBorder="1" applyAlignment="1">
      <alignment horizontal="center"/>
    </xf>
    <xf numFmtId="0" fontId="0" fillId="36" borderId="16" xfId="0" applyFill="1" applyBorder="1" applyAlignment="1">
      <alignment horizontal="center"/>
    </xf>
    <xf numFmtId="0" fontId="0" fillId="36" borderId="18" xfId="0" applyFill="1" applyBorder="1" applyAlignment="1">
      <alignment horizontal="center"/>
    </xf>
    <xf numFmtId="0" fontId="59" fillId="33" borderId="22" xfId="0" applyFont="1" applyFill="1" applyBorder="1" applyAlignment="1" applyProtection="1">
      <alignment horizontal="center"/>
      <protection locked="0"/>
    </xf>
    <xf numFmtId="0" fontId="59" fillId="33" borderId="10" xfId="0" applyFont="1" applyFill="1" applyBorder="1" applyAlignment="1" applyProtection="1">
      <alignment horizontal="center"/>
      <protection locked="0"/>
    </xf>
    <xf numFmtId="0" fontId="59" fillId="33" borderId="38" xfId="0" applyFont="1" applyFill="1" applyBorder="1" applyAlignment="1" applyProtection="1">
      <alignment horizontal="center"/>
      <protection locked="0"/>
    </xf>
    <xf numFmtId="0" fontId="59" fillId="33" borderId="23" xfId="0" applyFont="1" applyFill="1" applyBorder="1" applyAlignment="1" applyProtection="1">
      <alignment horizontal="center"/>
      <protection locked="0"/>
    </xf>
    <xf numFmtId="0" fontId="59" fillId="33" borderId="21" xfId="0" applyFont="1" applyFill="1" applyBorder="1" applyAlignment="1" applyProtection="1">
      <alignment horizontal="center"/>
      <protection locked="0"/>
    </xf>
    <xf numFmtId="0" fontId="59" fillId="33" borderId="39" xfId="0" applyFont="1" applyFill="1" applyBorder="1" applyAlignment="1" applyProtection="1">
      <alignment horizontal="center"/>
      <protection locked="0"/>
    </xf>
    <xf numFmtId="0" fontId="2" fillId="37" borderId="47" xfId="0" applyFont="1" applyFill="1" applyBorder="1" applyAlignment="1">
      <alignment horizontal="center"/>
    </xf>
    <xf numFmtId="0" fontId="2" fillId="37" borderId="53" xfId="0" applyFont="1" applyFill="1" applyBorder="1" applyAlignment="1">
      <alignment horizontal="center"/>
    </xf>
    <xf numFmtId="0" fontId="2" fillId="37" borderId="61" xfId="0" applyFont="1" applyFill="1" applyBorder="1" applyAlignment="1">
      <alignment horizontal="center"/>
    </xf>
    <xf numFmtId="0" fontId="4" fillId="0" borderId="1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3" xfId="0" applyFont="1" applyBorder="1" applyAlignment="1">
      <alignment horizontal="center" vertical="center" wrapText="1"/>
    </xf>
    <xf numFmtId="0" fontId="7" fillId="33" borderId="64" xfId="0" applyFont="1" applyFill="1" applyBorder="1" applyAlignment="1" applyProtection="1">
      <alignment horizontal="center" vertical="center" wrapText="1"/>
      <protection locked="0"/>
    </xf>
    <xf numFmtId="0" fontId="7" fillId="33" borderId="60" xfId="0" applyFont="1" applyFill="1" applyBorder="1" applyAlignment="1" applyProtection="1">
      <alignment horizontal="center" vertical="center" wrapText="1"/>
      <protection locked="0"/>
    </xf>
    <xf numFmtId="0" fontId="7" fillId="33" borderId="48" xfId="0" applyFont="1" applyFill="1" applyBorder="1" applyAlignment="1" applyProtection="1">
      <alignment horizontal="center" vertical="center" wrapText="1"/>
      <protection locked="0"/>
    </xf>
    <xf numFmtId="0" fontId="7" fillId="33" borderId="28" xfId="0" applyFont="1" applyFill="1" applyBorder="1" applyAlignment="1" applyProtection="1">
      <alignment horizontal="center" vertical="center" wrapText="1"/>
      <protection locked="0"/>
    </xf>
    <xf numFmtId="0" fontId="7" fillId="33" borderId="65" xfId="0"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0" fillId="0" borderId="0" xfId="0" applyAlignment="1">
      <alignment horizontal="left" vertical="center" wrapText="1"/>
    </xf>
    <xf numFmtId="0" fontId="7" fillId="33" borderId="43" xfId="0" applyFont="1" applyFill="1" applyBorder="1" applyAlignment="1" applyProtection="1">
      <alignment horizontal="center" vertical="center"/>
      <protection locked="0"/>
    </xf>
    <xf numFmtId="0" fontId="7" fillId="33" borderId="51" xfId="0" applyFont="1" applyFill="1" applyBorder="1" applyAlignment="1" applyProtection="1">
      <alignment horizontal="center" vertical="center"/>
      <protection locked="0"/>
    </xf>
    <xf numFmtId="0" fontId="7" fillId="33" borderId="42" xfId="0" applyFont="1" applyFill="1" applyBorder="1" applyAlignment="1" applyProtection="1">
      <alignment horizontal="center" vertical="center"/>
      <protection locked="0"/>
    </xf>
    <xf numFmtId="0" fontId="4" fillId="0" borderId="34"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center" vertical="center"/>
    </xf>
    <xf numFmtId="0" fontId="7" fillId="0" borderId="58"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33" xfId="0" applyFont="1" applyBorder="1" applyAlignment="1">
      <alignment horizontal="center" vertical="center"/>
    </xf>
    <xf numFmtId="0" fontId="7" fillId="0" borderId="24" xfId="0" applyFont="1" applyBorder="1" applyAlignment="1">
      <alignment horizontal="center" vertical="center"/>
    </xf>
    <xf numFmtId="0" fontId="4" fillId="37" borderId="47" xfId="0" applyFont="1" applyFill="1" applyBorder="1" applyAlignment="1">
      <alignment horizontal="center"/>
    </xf>
    <xf numFmtId="0" fontId="4" fillId="37" borderId="53" xfId="0" applyFont="1" applyFill="1" applyBorder="1" applyAlignment="1">
      <alignment horizontal="center"/>
    </xf>
    <xf numFmtId="0" fontId="4" fillId="37" borderId="61" xfId="0" applyFont="1" applyFill="1" applyBorder="1" applyAlignment="1">
      <alignment horizontal="center"/>
    </xf>
    <xf numFmtId="0" fontId="7" fillId="0" borderId="47" xfId="0" applyFont="1" applyBorder="1" applyAlignment="1">
      <alignment horizontal="center"/>
    </xf>
    <xf numFmtId="0" fontId="7" fillId="0" borderId="53" xfId="0" applyFont="1" applyBorder="1" applyAlignment="1">
      <alignment horizontal="center"/>
    </xf>
    <xf numFmtId="0" fontId="7" fillId="0" borderId="61" xfId="0" applyFont="1" applyBorder="1" applyAlignment="1">
      <alignment horizontal="center"/>
    </xf>
    <xf numFmtId="0" fontId="7" fillId="33" borderId="66" xfId="0" applyFont="1" applyFill="1" applyBorder="1" applyAlignment="1" applyProtection="1">
      <alignment horizontal="center"/>
      <protection locked="0"/>
    </xf>
    <xf numFmtId="0" fontId="7" fillId="33" borderId="59" xfId="0" applyFont="1" applyFill="1" applyBorder="1" applyAlignment="1" applyProtection="1">
      <alignment horizontal="center"/>
      <protection locked="0"/>
    </xf>
    <xf numFmtId="0" fontId="7" fillId="33" borderId="67" xfId="0" applyFont="1" applyFill="1" applyBorder="1" applyAlignment="1" applyProtection="1">
      <alignment horizontal="center"/>
      <protection locked="0"/>
    </xf>
    <xf numFmtId="0" fontId="7" fillId="33" borderId="68" xfId="0" applyFont="1" applyFill="1" applyBorder="1" applyAlignment="1" applyProtection="1">
      <alignment horizontal="center"/>
      <protection locked="0"/>
    </xf>
    <xf numFmtId="0" fontId="7" fillId="33" borderId="51" xfId="0" applyFont="1" applyFill="1" applyBorder="1" applyAlignment="1" applyProtection="1">
      <alignment horizontal="center"/>
      <protection locked="0"/>
    </xf>
    <xf numFmtId="0" fontId="7" fillId="33" borderId="69" xfId="0" applyFont="1" applyFill="1" applyBorder="1" applyAlignment="1" applyProtection="1">
      <alignment horizontal="center"/>
      <protection locked="0"/>
    </xf>
    <xf numFmtId="0" fontId="7" fillId="33" borderId="64" xfId="0" applyFont="1" applyFill="1" applyBorder="1" applyAlignment="1" applyProtection="1">
      <alignment horizontal="center"/>
      <protection locked="0"/>
    </xf>
    <xf numFmtId="0" fontId="7" fillId="33" borderId="60" xfId="0"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27"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43" xfId="0" applyFont="1" applyFill="1" applyBorder="1" applyAlignment="1" applyProtection="1">
      <alignment horizontal="left" vertical="center"/>
      <protection locked="0"/>
    </xf>
    <xf numFmtId="0" fontId="7" fillId="33" borderId="42" xfId="0" applyFont="1" applyFill="1" applyBorder="1" applyAlignment="1" applyProtection="1">
      <alignment horizontal="left" vertical="center"/>
      <protection locked="0"/>
    </xf>
    <xf numFmtId="49" fontId="7" fillId="33" borderId="43" xfId="0" applyNumberFormat="1" applyFont="1" applyFill="1" applyBorder="1" applyAlignment="1" applyProtection="1">
      <alignment horizontal="left" vertical="center"/>
      <protection locked="0"/>
    </xf>
    <xf numFmtId="49" fontId="7" fillId="33" borderId="42" xfId="0" applyNumberFormat="1" applyFont="1" applyFill="1" applyBorder="1" applyAlignment="1" applyProtection="1">
      <alignment horizontal="left" vertical="center"/>
      <protection locked="0"/>
    </xf>
    <xf numFmtId="2" fontId="9" fillId="0" borderId="0" xfId="58" applyNumberFormat="1" applyFont="1" applyAlignment="1">
      <alignment horizontal="left" vertical="center" wrapText="1"/>
    </xf>
    <xf numFmtId="0" fontId="4" fillId="0" borderId="4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Alignment="1">
      <alignment horizontal="left" vertical="center" wrapText="1"/>
    </xf>
    <xf numFmtId="0" fontId="2" fillId="37" borderId="47" xfId="0" applyFont="1" applyFill="1" applyBorder="1" applyAlignment="1">
      <alignment horizontal="center" vertical="center"/>
    </xf>
    <xf numFmtId="0" fontId="2" fillId="37" borderId="53" xfId="0" applyFont="1" applyFill="1" applyBorder="1" applyAlignment="1">
      <alignment horizontal="center" vertical="center"/>
    </xf>
    <xf numFmtId="0" fontId="2" fillId="37" borderId="61" xfId="0" applyFont="1" applyFill="1" applyBorder="1" applyAlignment="1">
      <alignment horizontal="center" vertical="center"/>
    </xf>
    <xf numFmtId="0" fontId="4" fillId="0" borderId="66"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vertical="center" wrapText="1"/>
    </xf>
    <xf numFmtId="0" fontId="4" fillId="0" borderId="59" xfId="0" applyFont="1" applyBorder="1" applyAlignment="1">
      <alignment vertical="center" wrapText="1"/>
    </xf>
    <xf numFmtId="0" fontId="4" fillId="0" borderId="31" xfId="0" applyFont="1" applyBorder="1" applyAlignment="1">
      <alignment vertical="center" wrapText="1"/>
    </xf>
    <xf numFmtId="0" fontId="4" fillId="0" borderId="67" xfId="0" applyFont="1" applyBorder="1" applyAlignment="1">
      <alignment vertical="center" wrapText="1"/>
    </xf>
    <xf numFmtId="0" fontId="4" fillId="0" borderId="6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vertical="center"/>
    </xf>
    <xf numFmtId="0" fontId="4" fillId="0" borderId="51" xfId="0" applyFont="1" applyBorder="1" applyAlignment="1">
      <alignment vertical="center"/>
    </xf>
    <xf numFmtId="0" fontId="4" fillId="0" borderId="69" xfId="0" applyFont="1" applyBorder="1" applyAlignment="1">
      <alignment vertical="center"/>
    </xf>
    <xf numFmtId="0" fontId="7" fillId="33" borderId="28"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left" vertical="center" wrapText="1"/>
      <protection locked="0"/>
    </xf>
    <xf numFmtId="0" fontId="7" fillId="33" borderId="65" xfId="0" applyFont="1" applyFill="1" applyBorder="1" applyAlignment="1" applyProtection="1">
      <alignment horizontal="left" vertical="center" wrapText="1"/>
      <protection locked="0"/>
    </xf>
    <xf numFmtId="0" fontId="7" fillId="0" borderId="32" xfId="0" applyFont="1" applyBorder="1" applyAlignment="1">
      <alignment horizontal="center" vertical="center" textRotation="90" wrapText="1"/>
    </xf>
    <xf numFmtId="0" fontId="7" fillId="0" borderId="70" xfId="0" applyFont="1" applyBorder="1" applyAlignment="1">
      <alignment horizontal="center" vertical="center" textRotation="90" wrapText="1"/>
    </xf>
    <xf numFmtId="0" fontId="7" fillId="0" borderId="71" xfId="0" applyFont="1" applyBorder="1" applyAlignment="1">
      <alignment horizontal="center" vertical="center" textRotation="90" wrapText="1"/>
    </xf>
    <xf numFmtId="0" fontId="7" fillId="0" borderId="43" xfId="0" applyFont="1" applyBorder="1" applyAlignment="1">
      <alignment horizontal="right" vertical="center"/>
    </xf>
    <xf numFmtId="0" fontId="7" fillId="0" borderId="51" xfId="0" applyFont="1" applyBorder="1" applyAlignment="1">
      <alignment horizontal="right" vertical="center"/>
    </xf>
    <xf numFmtId="0" fontId="7" fillId="0" borderId="42" xfId="0" applyFont="1" applyBorder="1" applyAlignment="1">
      <alignment horizontal="right" vertical="center"/>
    </xf>
    <xf numFmtId="0" fontId="7" fillId="33" borderId="43" xfId="0" applyFont="1" applyFill="1" applyBorder="1" applyAlignment="1" applyProtection="1">
      <alignment horizontal="left" vertical="center" wrapText="1"/>
      <protection locked="0"/>
    </xf>
    <xf numFmtId="0" fontId="7" fillId="33" borderId="51" xfId="0" applyFont="1" applyFill="1" applyBorder="1" applyAlignment="1" applyProtection="1">
      <alignment horizontal="left" vertical="center" wrapText="1"/>
      <protection locked="0"/>
    </xf>
    <xf numFmtId="0" fontId="7" fillId="33" borderId="69" xfId="0" applyFont="1" applyFill="1" applyBorder="1" applyAlignment="1" applyProtection="1">
      <alignment horizontal="left" vertical="center" wrapText="1"/>
      <protection locked="0"/>
    </xf>
    <xf numFmtId="0" fontId="7" fillId="0" borderId="28" xfId="0" applyFont="1" applyBorder="1" applyAlignment="1">
      <alignment horizontal="right" vertical="center"/>
    </xf>
    <xf numFmtId="0" fontId="7" fillId="0" borderId="60" xfId="0" applyFont="1" applyBorder="1" applyAlignment="1">
      <alignment horizontal="right" vertical="center"/>
    </xf>
    <xf numFmtId="0" fontId="7" fillId="0" borderId="48" xfId="0" applyFont="1" applyBorder="1" applyAlignment="1">
      <alignment horizontal="right" vertical="center"/>
    </xf>
    <xf numFmtId="0" fontId="4" fillId="0" borderId="27" xfId="0" applyFont="1" applyBorder="1" applyAlignment="1">
      <alignment horizontal="left" vertical="center" wrapText="1"/>
    </xf>
    <xf numFmtId="0" fontId="4" fillId="0" borderId="59" xfId="0" applyFont="1" applyBorder="1" applyAlignment="1">
      <alignment horizontal="left" vertical="center" wrapText="1"/>
    </xf>
    <xf numFmtId="0" fontId="4" fillId="0" borderId="31" xfId="0" applyFont="1" applyBorder="1" applyAlignment="1">
      <alignment horizontal="left" vertical="center" wrapText="1"/>
    </xf>
    <xf numFmtId="0" fontId="4" fillId="0" borderId="67" xfId="0" applyFont="1" applyBorder="1" applyAlignment="1">
      <alignment horizontal="left" vertical="center" wrapText="1"/>
    </xf>
    <xf numFmtId="0" fontId="4" fillId="0" borderId="43" xfId="0" applyFont="1" applyBorder="1" applyAlignment="1">
      <alignment horizontal="left" vertical="center"/>
    </xf>
    <xf numFmtId="0" fontId="4" fillId="0" borderId="51" xfId="0" applyFont="1" applyBorder="1" applyAlignment="1">
      <alignment horizontal="left" vertical="center"/>
    </xf>
    <xf numFmtId="0" fontId="4" fillId="0" borderId="69" xfId="0" applyFont="1" applyBorder="1" applyAlignment="1">
      <alignment horizontal="left" vertical="center"/>
    </xf>
    <xf numFmtId="0" fontId="4" fillId="0" borderId="33"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7" fillId="0" borderId="45" xfId="0" applyFont="1" applyBorder="1" applyAlignment="1">
      <alignment horizontal="center" vertical="center"/>
    </xf>
    <xf numFmtId="0" fontId="7" fillId="0" borderId="15" xfId="0" applyFont="1" applyBorder="1" applyAlignment="1">
      <alignment horizontal="center" vertical="center"/>
    </xf>
    <xf numFmtId="0" fontId="53" fillId="0" borderId="23" xfId="0" applyFont="1" applyBorder="1" applyAlignment="1">
      <alignment horizontal="right"/>
    </xf>
    <xf numFmtId="0" fontId="53" fillId="0" borderId="21" xfId="0" applyFont="1" applyBorder="1" applyAlignment="1">
      <alignment horizontal="right"/>
    </xf>
    <xf numFmtId="0" fontId="53" fillId="0" borderId="17" xfId="0" applyFont="1" applyBorder="1" applyAlignment="1">
      <alignment horizontal="right"/>
    </xf>
    <xf numFmtId="0" fontId="53" fillId="0" borderId="16" xfId="0" applyFont="1" applyBorder="1" applyAlignment="1">
      <alignment horizontal="right"/>
    </xf>
    <xf numFmtId="0" fontId="0" fillId="0" borderId="33" xfId="0" applyBorder="1" applyAlignment="1">
      <alignment horizontal="center"/>
    </xf>
    <xf numFmtId="0" fontId="0" fillId="0" borderId="24" xfId="0" applyBorder="1" applyAlignment="1">
      <alignment horizontal="center"/>
    </xf>
    <xf numFmtId="0" fontId="53" fillId="0" borderId="70" xfId="0" applyFont="1" applyBorder="1" applyAlignment="1">
      <alignment horizontal="right" vertical="center"/>
    </xf>
    <xf numFmtId="0" fontId="53" fillId="0" borderId="25" xfId="0" applyFont="1" applyBorder="1" applyAlignment="1">
      <alignment horizontal="right" vertical="center"/>
    </xf>
    <xf numFmtId="14" fontId="7" fillId="33" borderId="43" xfId="0" applyNumberFormat="1" applyFont="1" applyFill="1" applyBorder="1" applyAlignment="1" applyProtection="1">
      <alignment horizontal="left" vertical="center"/>
      <protection locked="0"/>
    </xf>
    <xf numFmtId="14" fontId="7" fillId="33" borderId="42" xfId="0" applyNumberFormat="1" applyFont="1" applyFill="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34">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0000"/>
        </patternFill>
      </fill>
    </dxf>
    <dxf>
      <fill>
        <patternFill>
          <bgColor rgb="FFFF0000"/>
        </patternFill>
      </fill>
    </dxf>
    <dxf>
      <font>
        <b/>
        <i/>
      </font>
    </dxf>
    <dxf>
      <font>
        <b/>
        <i/>
      </font>
    </dxf>
    <dxf>
      <font>
        <b/>
        <i/>
      </font>
    </dxf>
    <dxf>
      <font>
        <b/>
        <i/>
      </font>
    </dxf>
    <dxf>
      <font>
        <b/>
        <i/>
      </font>
    </dxf>
    <dxf>
      <font>
        <b/>
        <i/>
      </font>
    </dxf>
    <dxf>
      <font>
        <b/>
        <i/>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Graphs!$B$5</c:f>
        </c:strRef>
      </c:tx>
      <c:layout>
        <c:manualLayout>
          <c:xMode val="factor"/>
          <c:yMode val="factor"/>
          <c:x val="-0.002"/>
          <c:y val="-0.01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3"/>
          <c:w val="0.783"/>
          <c:h val="0.8905"/>
        </c:manualLayout>
      </c:layout>
      <c:barChart>
        <c:barDir val="col"/>
        <c:grouping val="clustered"/>
        <c:varyColors val="0"/>
        <c:ser>
          <c:idx val="0"/>
          <c:order val="0"/>
          <c:tx>
            <c:strRef>
              <c:f>Graphs!$C$6</c:f>
              <c:strCache>
                <c:ptCount val="1"/>
                <c:pt idx="0">
                  <c:v>%  or higher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Graphs!$B$7:$B$15</c:f>
              <c:strCache/>
            </c:strRef>
          </c:cat>
          <c:val>
            <c:numRef>
              <c:f>Graphs!$C$7:$C$15</c:f>
              <c:numCache/>
            </c:numRef>
          </c:val>
        </c:ser>
        <c:ser>
          <c:idx val="1"/>
          <c:order val="1"/>
          <c:tx>
            <c:strRef>
              <c:f>Graphs!$D$6</c:f>
              <c:strCache>
                <c:ptCount val="1"/>
                <c:pt idx="0">
                  <c:v>%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Graphs!$B$7:$B$15</c:f>
              <c:strCache/>
            </c:strRef>
          </c:cat>
          <c:val>
            <c:numRef>
              <c:f>Graphs!$D$7:$D$15</c:f>
              <c:numCache/>
            </c:numRef>
          </c:val>
        </c:ser>
        <c:ser>
          <c:idx val="2"/>
          <c:order val="2"/>
          <c:tx>
            <c:strRef>
              <c:f>Graphs!$E$6</c:f>
              <c:strCache>
                <c:ptCount val="1"/>
                <c:pt idx="0">
                  <c:v>%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Graphs!$B$7:$B$15</c:f>
              <c:strCache/>
            </c:strRef>
          </c:cat>
          <c:val>
            <c:numRef>
              <c:f>Graphs!$E$7:$E$15</c:f>
              <c:numCache/>
            </c:numRef>
          </c:val>
        </c:ser>
        <c:ser>
          <c:idx val="3"/>
          <c:order val="3"/>
          <c:tx>
            <c:strRef>
              <c:f>Graphs!$F$6</c:f>
              <c:strCache>
                <c:ptCount val="1"/>
                <c:pt idx="0">
                  <c:v>%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Graphs!$B$7:$B$15</c:f>
              <c:strCache/>
            </c:strRef>
          </c:cat>
          <c:val>
            <c:numRef>
              <c:f>Graphs!$F$7:$F$15</c:f>
              <c:numCache/>
            </c:numRef>
          </c:val>
        </c:ser>
        <c:axId val="17972290"/>
        <c:axId val="27532883"/>
      </c:barChart>
      <c:catAx>
        <c:axId val="17972290"/>
        <c:scaling>
          <c:orientation val="minMax"/>
        </c:scaling>
        <c:axPos val="b"/>
        <c:delete val="0"/>
        <c:numFmt formatCode="General" sourceLinked="1"/>
        <c:majorTickMark val="none"/>
        <c:minorTickMark val="none"/>
        <c:tickLblPos val="nextTo"/>
        <c:spPr>
          <a:ln w="3175">
            <a:solidFill>
              <a:srgbClr val="808080"/>
            </a:solidFill>
          </a:ln>
        </c:spPr>
        <c:crossAx val="27532883"/>
        <c:crosses val="autoZero"/>
        <c:auto val="1"/>
        <c:lblOffset val="100"/>
        <c:tickLblSkip val="1"/>
        <c:noMultiLvlLbl val="0"/>
      </c:catAx>
      <c:valAx>
        <c:axId val="275328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972290"/>
        <c:crossesAt val="1"/>
        <c:crossBetween val="between"/>
        <c:dispUnits/>
      </c:valAx>
      <c:spPr>
        <a:solidFill>
          <a:srgbClr val="FFFFFF"/>
        </a:solidFill>
        <a:ln w="3175">
          <a:noFill/>
        </a:ln>
      </c:spPr>
    </c:plotArea>
    <c:legend>
      <c:legendPos val="r"/>
      <c:layout>
        <c:manualLayout>
          <c:xMode val="edge"/>
          <c:yMode val="edge"/>
          <c:x val="0.8195"/>
          <c:y val="0.41925"/>
          <c:w val="0.1705"/>
          <c:h val="0.2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Graphs!$B$20</c:f>
        </c:strRef>
      </c:tx>
      <c:layout>
        <c:manualLayout>
          <c:xMode val="factor"/>
          <c:yMode val="factor"/>
          <c:x val="-0.002"/>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
          <c:y val="0.11875"/>
          <c:w val="0.78325"/>
          <c:h val="0.885"/>
        </c:manualLayout>
      </c:layout>
      <c:barChart>
        <c:barDir val="col"/>
        <c:grouping val="clustered"/>
        <c:varyColors val="0"/>
        <c:ser>
          <c:idx val="0"/>
          <c:order val="0"/>
          <c:tx>
            <c:strRef>
              <c:f>Graphs!$C$21</c:f>
              <c:strCache>
                <c:ptCount val="1"/>
                <c:pt idx="0">
                  <c:v>%  or higher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Graphs!$B$22:$B$30</c:f>
              <c:strCache/>
            </c:strRef>
          </c:cat>
          <c:val>
            <c:numRef>
              <c:f>Graphs!$C$22:$C$30</c:f>
              <c:numCache/>
            </c:numRef>
          </c:val>
        </c:ser>
        <c:ser>
          <c:idx val="1"/>
          <c:order val="1"/>
          <c:tx>
            <c:strRef>
              <c:f>Graphs!$D$21</c:f>
              <c:strCache>
                <c:ptCount val="1"/>
                <c:pt idx="0">
                  <c:v>%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Graphs!$B$22:$B$30</c:f>
              <c:strCache/>
            </c:strRef>
          </c:cat>
          <c:val>
            <c:numRef>
              <c:f>Graphs!$D$22:$D$30</c:f>
              <c:numCache/>
            </c:numRef>
          </c:val>
        </c:ser>
        <c:ser>
          <c:idx val="2"/>
          <c:order val="2"/>
          <c:tx>
            <c:strRef>
              <c:f>Graphs!$E$21</c:f>
              <c:strCache>
                <c:ptCount val="1"/>
                <c:pt idx="0">
                  <c:v>%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Graphs!$B$22:$B$30</c:f>
              <c:strCache/>
            </c:strRef>
          </c:cat>
          <c:val>
            <c:numRef>
              <c:f>Graphs!$E$22:$E$30</c:f>
              <c:numCache/>
            </c:numRef>
          </c:val>
        </c:ser>
        <c:ser>
          <c:idx val="3"/>
          <c:order val="3"/>
          <c:tx>
            <c:strRef>
              <c:f>Graphs!$F$21</c:f>
              <c:strCache>
                <c:ptCount val="1"/>
                <c:pt idx="0">
                  <c:v>%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Graphs!$B$22:$B$30</c:f>
              <c:strCache/>
            </c:strRef>
          </c:cat>
          <c:val>
            <c:numRef>
              <c:f>Graphs!$F$22:$F$30</c:f>
              <c:numCache/>
            </c:numRef>
          </c:val>
        </c:ser>
        <c:axId val="46469356"/>
        <c:axId val="15571021"/>
      </c:barChart>
      <c:catAx>
        <c:axId val="46469356"/>
        <c:scaling>
          <c:orientation val="minMax"/>
        </c:scaling>
        <c:axPos val="b"/>
        <c:delete val="0"/>
        <c:numFmt formatCode="General" sourceLinked="1"/>
        <c:majorTickMark val="none"/>
        <c:minorTickMark val="none"/>
        <c:tickLblPos val="nextTo"/>
        <c:spPr>
          <a:ln w="3175">
            <a:solidFill>
              <a:srgbClr val="808080"/>
            </a:solidFill>
          </a:ln>
        </c:spPr>
        <c:crossAx val="15571021"/>
        <c:crosses val="autoZero"/>
        <c:auto val="1"/>
        <c:lblOffset val="100"/>
        <c:tickLblSkip val="1"/>
        <c:noMultiLvlLbl val="0"/>
      </c:catAx>
      <c:valAx>
        <c:axId val="155710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469356"/>
        <c:crossesAt val="1"/>
        <c:crossBetween val="between"/>
        <c:dispUnits/>
      </c:valAx>
      <c:spPr>
        <a:solidFill>
          <a:srgbClr val="FFFFFF"/>
        </a:solidFill>
        <a:ln w="3175">
          <a:noFill/>
        </a:ln>
      </c:spPr>
    </c:plotArea>
    <c:legend>
      <c:legendPos val="r"/>
      <c:layout>
        <c:manualLayout>
          <c:xMode val="edge"/>
          <c:yMode val="edge"/>
          <c:x val="0.82025"/>
          <c:y val="0.41375"/>
          <c:w val="0.17"/>
          <c:h val="0.2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Graphs!$B$5</c:f>
        </c:strRef>
      </c:tx>
      <c:layout>
        <c:manualLayout>
          <c:xMode val="factor"/>
          <c:yMode val="factor"/>
          <c:x val="-0.002"/>
          <c:y val="-0.01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113"/>
          <c:w val="0.775"/>
          <c:h val="0.8905"/>
        </c:manualLayout>
      </c:layout>
      <c:barChart>
        <c:barDir val="col"/>
        <c:grouping val="clustered"/>
        <c:varyColors val="0"/>
        <c:ser>
          <c:idx val="0"/>
          <c:order val="0"/>
          <c:tx>
            <c:strRef>
              <c:f>Graphs!$C$17</c:f>
              <c:strCache>
                <c:ptCount val="1"/>
                <c:pt idx="0">
                  <c:v>%  or higher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Graphs!$B$18</c:f>
              <c:strCache/>
            </c:strRef>
          </c:cat>
          <c:val>
            <c:numRef>
              <c:f>Graphs!$C$18</c:f>
              <c:numCache/>
            </c:numRef>
          </c:val>
        </c:ser>
        <c:ser>
          <c:idx val="1"/>
          <c:order val="1"/>
          <c:tx>
            <c:strRef>
              <c:f>Graphs!$D$17</c:f>
              <c:strCache>
                <c:ptCount val="1"/>
                <c:pt idx="0">
                  <c:v>%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Graphs!$B$18</c:f>
              <c:strCache/>
            </c:strRef>
          </c:cat>
          <c:val>
            <c:numRef>
              <c:f>Graphs!$D$18</c:f>
              <c:numCache/>
            </c:numRef>
          </c:val>
        </c:ser>
        <c:ser>
          <c:idx val="2"/>
          <c:order val="2"/>
          <c:tx>
            <c:strRef>
              <c:f>Graphs!$E$17</c:f>
              <c:strCache>
                <c:ptCount val="1"/>
                <c:pt idx="0">
                  <c:v>%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Graphs!$B$18</c:f>
              <c:strCache/>
            </c:strRef>
          </c:cat>
          <c:val>
            <c:numRef>
              <c:f>Graphs!$E$18</c:f>
              <c:numCache/>
            </c:numRef>
          </c:val>
        </c:ser>
        <c:ser>
          <c:idx val="3"/>
          <c:order val="3"/>
          <c:tx>
            <c:strRef>
              <c:f>Graphs!$F$17</c:f>
              <c:strCache>
                <c:ptCount val="1"/>
                <c:pt idx="0">
                  <c:v>%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Graphs!$B$18</c:f>
              <c:strCache/>
            </c:strRef>
          </c:cat>
          <c:val>
            <c:numRef>
              <c:f>Graphs!$F$18</c:f>
              <c:numCache/>
            </c:numRef>
          </c:val>
        </c:ser>
        <c:axId val="5921462"/>
        <c:axId val="53293159"/>
      </c:barChart>
      <c:catAx>
        <c:axId val="5921462"/>
        <c:scaling>
          <c:orientation val="minMax"/>
        </c:scaling>
        <c:axPos val="b"/>
        <c:delete val="0"/>
        <c:numFmt formatCode="General" sourceLinked="1"/>
        <c:majorTickMark val="out"/>
        <c:minorTickMark val="none"/>
        <c:tickLblPos val="nextTo"/>
        <c:spPr>
          <a:ln w="3175">
            <a:solidFill>
              <a:srgbClr val="808080"/>
            </a:solidFill>
          </a:ln>
        </c:spPr>
        <c:crossAx val="53293159"/>
        <c:crosses val="autoZero"/>
        <c:auto val="1"/>
        <c:lblOffset val="100"/>
        <c:tickLblSkip val="1"/>
        <c:noMultiLvlLbl val="0"/>
      </c:catAx>
      <c:valAx>
        <c:axId val="53293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462"/>
        <c:crossesAt val="1"/>
        <c:crossBetween val="between"/>
        <c:dispUnits/>
      </c:valAx>
      <c:spPr>
        <a:solidFill>
          <a:srgbClr val="FFFFFF"/>
        </a:solidFill>
        <a:ln w="3175">
          <a:noFill/>
        </a:ln>
      </c:spPr>
    </c:plotArea>
    <c:legend>
      <c:legendPos val="r"/>
      <c:layout>
        <c:manualLayout>
          <c:xMode val="edge"/>
          <c:yMode val="edge"/>
          <c:x val="0.8135"/>
          <c:y val="0.41925"/>
          <c:w val="0.1765"/>
          <c:h val="0.2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Graphs!$B$20</c:f>
        </c:strRef>
      </c:tx>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11825"/>
          <c:w val="0.776"/>
          <c:h val="0.88525"/>
        </c:manualLayout>
      </c:layout>
      <c:barChart>
        <c:barDir val="col"/>
        <c:grouping val="clustered"/>
        <c:varyColors val="0"/>
        <c:ser>
          <c:idx val="0"/>
          <c:order val="0"/>
          <c:tx>
            <c:strRef>
              <c:f>Graphs!$C$32</c:f>
              <c:strCache>
                <c:ptCount val="1"/>
                <c:pt idx="0">
                  <c:v>%  or higher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Graphs!$B$33</c:f>
              <c:strCache/>
            </c:strRef>
          </c:cat>
          <c:val>
            <c:numRef>
              <c:f>Graphs!$C$33</c:f>
              <c:numCache/>
            </c:numRef>
          </c:val>
        </c:ser>
        <c:ser>
          <c:idx val="1"/>
          <c:order val="1"/>
          <c:tx>
            <c:strRef>
              <c:f>Graphs!$D$32</c:f>
              <c:strCache>
                <c:ptCount val="1"/>
                <c:pt idx="0">
                  <c:v>%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Graphs!$B$33</c:f>
              <c:strCache/>
            </c:strRef>
          </c:cat>
          <c:val>
            <c:numRef>
              <c:f>Graphs!$D$33</c:f>
              <c:numCache/>
            </c:numRef>
          </c:val>
        </c:ser>
        <c:ser>
          <c:idx val="2"/>
          <c:order val="2"/>
          <c:tx>
            <c:strRef>
              <c:f>Graphs!$E$32</c:f>
              <c:strCache>
                <c:ptCount val="1"/>
                <c:pt idx="0">
                  <c:v>%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Graphs!$B$33</c:f>
              <c:strCache/>
            </c:strRef>
          </c:cat>
          <c:val>
            <c:numRef>
              <c:f>Graphs!$E$33</c:f>
              <c:numCache/>
            </c:numRef>
          </c:val>
        </c:ser>
        <c:ser>
          <c:idx val="3"/>
          <c:order val="3"/>
          <c:tx>
            <c:strRef>
              <c:f>Graphs!$F$32</c:f>
              <c:strCache>
                <c:ptCount val="1"/>
                <c:pt idx="0">
                  <c:v>%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Graphs!$B$33</c:f>
              <c:strCache/>
            </c:strRef>
          </c:cat>
          <c:val>
            <c:numRef>
              <c:f>Graphs!$F$33</c:f>
              <c:numCache/>
            </c:numRef>
          </c:val>
        </c:ser>
        <c:axId val="9876384"/>
        <c:axId val="21778593"/>
      </c:barChart>
      <c:catAx>
        <c:axId val="9876384"/>
        <c:scaling>
          <c:orientation val="minMax"/>
        </c:scaling>
        <c:axPos val="b"/>
        <c:delete val="0"/>
        <c:numFmt formatCode="General" sourceLinked="1"/>
        <c:majorTickMark val="out"/>
        <c:minorTickMark val="none"/>
        <c:tickLblPos val="nextTo"/>
        <c:spPr>
          <a:ln w="3175">
            <a:solidFill>
              <a:srgbClr val="808080"/>
            </a:solidFill>
          </a:ln>
        </c:spPr>
        <c:crossAx val="21778593"/>
        <c:crosses val="autoZero"/>
        <c:auto val="1"/>
        <c:lblOffset val="100"/>
        <c:tickLblSkip val="1"/>
        <c:noMultiLvlLbl val="0"/>
      </c:catAx>
      <c:valAx>
        <c:axId val="217785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76384"/>
        <c:crossesAt val="1"/>
        <c:crossBetween val="between"/>
        <c:dispUnits/>
      </c:valAx>
      <c:spPr>
        <a:solidFill>
          <a:srgbClr val="FFFFFF"/>
        </a:solidFill>
        <a:ln w="3175">
          <a:noFill/>
        </a:ln>
      </c:spPr>
    </c:plotArea>
    <c:legend>
      <c:legendPos val="r"/>
      <c:layout>
        <c:manualLayout>
          <c:xMode val="edge"/>
          <c:yMode val="edge"/>
          <c:x val="0.81425"/>
          <c:y val="0.4155"/>
          <c:w val="0.17575"/>
          <c:h val="0.28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Graphs!$C$35</c:f>
        </c:strRef>
      </c:tx>
      <c:layout>
        <c:manualLayout>
          <c:xMode val="factor"/>
          <c:yMode val="factor"/>
          <c:x val="-0.002"/>
          <c:y val="-0.01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111"/>
          <c:w val="0.954"/>
          <c:h val="0.66325"/>
        </c:manualLayout>
      </c:layout>
      <c:barChart>
        <c:barDir val="col"/>
        <c:grouping val="clustered"/>
        <c:varyColors val="0"/>
        <c:ser>
          <c:idx val="0"/>
          <c:order val="0"/>
          <c:tx>
            <c:strRef>
              <c:f>Graphs!$C$36</c:f>
              <c:strCache>
                <c:ptCount val="1"/>
                <c:pt idx="0">
                  <c:v>%  or higher Pre</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Graphs!$C$37:$C$45</c:f>
              <c:numCache/>
            </c:numRef>
          </c:val>
        </c:ser>
        <c:ser>
          <c:idx val="1"/>
          <c:order val="1"/>
          <c:tx>
            <c:strRef>
              <c:f>Graphs!$D$36</c:f>
              <c:strCache>
                <c:ptCount val="1"/>
                <c:pt idx="0">
                  <c:v>%  or higher Post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Graphs!$D$37:$D$45</c:f>
              <c:numCache/>
            </c:numRef>
          </c:val>
        </c:ser>
        <c:ser>
          <c:idx val="2"/>
          <c:order val="2"/>
          <c:tx>
            <c:strRef>
              <c:f>Graphs!$E$36</c:f>
              <c:strCache>
                <c:ptCount val="1"/>
                <c:pt idx="0">
                  <c:v>%  Pre</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Graphs!$E$37:$E$45</c:f>
              <c:numCache/>
            </c:numRef>
          </c:val>
        </c:ser>
        <c:ser>
          <c:idx val="3"/>
          <c:order val="3"/>
          <c:tx>
            <c:strRef>
              <c:f>Graphs!$F$36</c:f>
              <c:strCache>
                <c:ptCount val="1"/>
                <c:pt idx="0">
                  <c:v>%  Post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Graphs!$F$37:$F$45</c:f>
              <c:numCache/>
            </c:numRef>
          </c:val>
        </c:ser>
        <c:ser>
          <c:idx val="4"/>
          <c:order val="4"/>
          <c:tx>
            <c:strRef>
              <c:f>Graphs!$G$36</c:f>
              <c:strCache>
                <c:ptCount val="1"/>
                <c:pt idx="0">
                  <c:v>%  Pre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Graphs!$G$37:$G$45</c:f>
              <c:numCache/>
            </c:numRef>
          </c:val>
        </c:ser>
        <c:ser>
          <c:idx val="5"/>
          <c:order val="5"/>
          <c:tx>
            <c:strRef>
              <c:f>Graphs!$H$36</c:f>
              <c:strCache>
                <c:ptCount val="1"/>
                <c:pt idx="0">
                  <c:v>%  Post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Graphs!$H$37:$H$45</c:f>
              <c:numCache/>
            </c:numRef>
          </c:val>
        </c:ser>
        <c:ser>
          <c:idx val="6"/>
          <c:order val="6"/>
          <c:tx>
            <c:strRef>
              <c:f>Graphs!$I$36</c:f>
              <c:strCache>
                <c:ptCount val="1"/>
                <c:pt idx="0">
                  <c:v>%  Pre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Graphs!$I$37:$I$45</c:f>
              <c:numCache/>
            </c:numRef>
          </c:val>
        </c:ser>
        <c:ser>
          <c:idx val="7"/>
          <c:order val="7"/>
          <c:tx>
            <c:strRef>
              <c:f>Graphs!$J$36</c:f>
              <c:strCache>
                <c:ptCount val="1"/>
                <c:pt idx="0">
                  <c:v>%  Post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Graphs!$B$37:$B$45</c:f>
              <c:strCache/>
            </c:strRef>
          </c:cat>
          <c:val>
            <c:numRef>
              <c:f>Graphs!$J$37:$J$45</c:f>
              <c:numCache/>
            </c:numRef>
          </c:val>
        </c:ser>
        <c:axId val="61789610"/>
        <c:axId val="19235579"/>
      </c:barChart>
      <c:catAx>
        <c:axId val="61789610"/>
        <c:scaling>
          <c:orientation val="minMax"/>
        </c:scaling>
        <c:axPos val="b"/>
        <c:delete val="0"/>
        <c:numFmt formatCode="General" sourceLinked="1"/>
        <c:majorTickMark val="none"/>
        <c:minorTickMark val="none"/>
        <c:tickLblPos val="nextTo"/>
        <c:spPr>
          <a:ln w="3175">
            <a:solidFill>
              <a:srgbClr val="808080"/>
            </a:solidFill>
          </a:ln>
        </c:spPr>
        <c:crossAx val="19235579"/>
        <c:crosses val="autoZero"/>
        <c:auto val="1"/>
        <c:lblOffset val="100"/>
        <c:tickLblSkip val="1"/>
        <c:noMultiLvlLbl val="0"/>
      </c:catAx>
      <c:valAx>
        <c:axId val="192355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789610"/>
        <c:crossesAt val="1"/>
        <c:crossBetween val="between"/>
        <c:dispUnits/>
      </c:valAx>
      <c:spPr>
        <a:solidFill>
          <a:srgbClr val="FFFFFF"/>
        </a:solidFill>
        <a:ln w="3175">
          <a:noFill/>
        </a:ln>
      </c:spPr>
    </c:plotArea>
    <c:legend>
      <c:legendPos val="r"/>
      <c:layout>
        <c:manualLayout>
          <c:xMode val="edge"/>
          <c:yMode val="edge"/>
          <c:x val="0.16275"/>
          <c:y val="0.8105"/>
          <c:w val="0.71175"/>
          <c:h val="0.1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Graphs!$C$35</c:f>
        </c:strRef>
      </c:tx>
      <c:layout>
        <c:manualLayout>
          <c:xMode val="factor"/>
          <c:yMode val="factor"/>
          <c:x val="-0.002"/>
          <c:y val="-0.01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111"/>
          <c:w val="0.86125"/>
          <c:h val="0.89225"/>
        </c:manualLayout>
      </c:layout>
      <c:barChart>
        <c:barDir val="col"/>
        <c:grouping val="clustered"/>
        <c:varyColors val="0"/>
        <c:ser>
          <c:idx val="0"/>
          <c:order val="0"/>
          <c:tx>
            <c:strRef>
              <c:f>Graphs!$B$49</c:f>
              <c:strCache>
                <c:ptCount val="1"/>
                <c:pt idx="0">
                  <c:v>Pre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Graphs!$C$48:$F$48</c:f>
              <c:strCache/>
            </c:strRef>
          </c:cat>
          <c:val>
            <c:numRef>
              <c:f>Graphs!$C$49:$F$49</c:f>
              <c:numCache/>
            </c:numRef>
          </c:val>
        </c:ser>
        <c:ser>
          <c:idx val="1"/>
          <c:order val="1"/>
          <c:tx>
            <c:strRef>
              <c:f>Graphs!$B$50</c:f>
              <c:strCache>
                <c:ptCount val="1"/>
                <c:pt idx="0">
                  <c:v>Post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Graphs!$C$48:$F$48</c:f>
              <c:strCache/>
            </c:strRef>
          </c:cat>
          <c:val>
            <c:numRef>
              <c:f>Graphs!$C$50:$F$50</c:f>
              <c:numCache/>
            </c:numRef>
          </c:val>
        </c:ser>
        <c:axId val="38902484"/>
        <c:axId val="14578037"/>
      </c:barChart>
      <c:catAx>
        <c:axId val="38902484"/>
        <c:scaling>
          <c:orientation val="minMax"/>
        </c:scaling>
        <c:axPos val="b"/>
        <c:delete val="0"/>
        <c:numFmt formatCode="General" sourceLinked="1"/>
        <c:majorTickMark val="out"/>
        <c:minorTickMark val="none"/>
        <c:tickLblPos val="nextTo"/>
        <c:spPr>
          <a:ln w="3175">
            <a:solidFill>
              <a:srgbClr val="808080"/>
            </a:solidFill>
          </a:ln>
        </c:spPr>
        <c:crossAx val="14578037"/>
        <c:crosses val="autoZero"/>
        <c:auto val="1"/>
        <c:lblOffset val="100"/>
        <c:tickLblSkip val="1"/>
        <c:noMultiLvlLbl val="0"/>
      </c:catAx>
      <c:valAx>
        <c:axId val="145780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02484"/>
        <c:crossesAt val="1"/>
        <c:crossBetween val="between"/>
        <c:dispUnits/>
      </c:valAx>
      <c:spPr>
        <a:solidFill>
          <a:srgbClr val="FFFFFF"/>
        </a:solidFill>
        <a:ln w="3175">
          <a:noFill/>
        </a:ln>
      </c:spPr>
    </c:plotArea>
    <c:legend>
      <c:legendPos val="r"/>
      <c:layout>
        <c:manualLayout>
          <c:xMode val="edge"/>
          <c:yMode val="edge"/>
          <c:x val="0.897"/>
          <c:y val="0.4875"/>
          <c:w val="0.095"/>
          <c:h val="0.1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4</xdr:row>
      <xdr:rowOff>66675</xdr:rowOff>
    </xdr:from>
    <xdr:to>
      <xdr:col>18</xdr:col>
      <xdr:colOff>371475</xdr:colOff>
      <xdr:row>22</xdr:row>
      <xdr:rowOff>85725</xdr:rowOff>
    </xdr:to>
    <xdr:graphicFrame>
      <xdr:nvGraphicFramePr>
        <xdr:cNvPr id="1" name="Chart 1"/>
        <xdr:cNvGraphicFramePr/>
      </xdr:nvGraphicFramePr>
      <xdr:xfrm>
        <a:off x="7858125" y="828675"/>
        <a:ext cx="4943475" cy="3448050"/>
      </xdr:xfrm>
      <a:graphic>
        <a:graphicData uri="http://schemas.openxmlformats.org/drawingml/2006/chart">
          <c:chart xmlns:c="http://schemas.openxmlformats.org/drawingml/2006/chart" r:id="rId1"/>
        </a:graphicData>
      </a:graphic>
    </xdr:graphicFrame>
    <xdr:clientData/>
  </xdr:twoCellAnchor>
  <xdr:twoCellAnchor>
    <xdr:from>
      <xdr:col>10</xdr:col>
      <xdr:colOff>438150</xdr:colOff>
      <xdr:row>23</xdr:row>
      <xdr:rowOff>123825</xdr:rowOff>
    </xdr:from>
    <xdr:to>
      <xdr:col>18</xdr:col>
      <xdr:colOff>390525</xdr:colOff>
      <xdr:row>40</xdr:row>
      <xdr:rowOff>171450</xdr:rowOff>
    </xdr:to>
    <xdr:graphicFrame>
      <xdr:nvGraphicFramePr>
        <xdr:cNvPr id="2" name="Chart 6"/>
        <xdr:cNvGraphicFramePr/>
      </xdr:nvGraphicFramePr>
      <xdr:xfrm>
        <a:off x="7858125" y="4505325"/>
        <a:ext cx="4962525" cy="3286125"/>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4</xdr:row>
      <xdr:rowOff>66675</xdr:rowOff>
    </xdr:from>
    <xdr:to>
      <xdr:col>26</xdr:col>
      <xdr:colOff>523875</xdr:colOff>
      <xdr:row>22</xdr:row>
      <xdr:rowOff>85725</xdr:rowOff>
    </xdr:to>
    <xdr:graphicFrame>
      <xdr:nvGraphicFramePr>
        <xdr:cNvPr id="3" name="Chart 10"/>
        <xdr:cNvGraphicFramePr/>
      </xdr:nvGraphicFramePr>
      <xdr:xfrm>
        <a:off x="13049250" y="828675"/>
        <a:ext cx="4781550" cy="344805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23</xdr:row>
      <xdr:rowOff>123825</xdr:rowOff>
    </xdr:from>
    <xdr:to>
      <xdr:col>26</xdr:col>
      <xdr:colOff>542925</xdr:colOff>
      <xdr:row>40</xdr:row>
      <xdr:rowOff>180975</xdr:rowOff>
    </xdr:to>
    <xdr:graphicFrame>
      <xdr:nvGraphicFramePr>
        <xdr:cNvPr id="4" name="Chart 11"/>
        <xdr:cNvGraphicFramePr/>
      </xdr:nvGraphicFramePr>
      <xdr:xfrm>
        <a:off x="13049250" y="4505325"/>
        <a:ext cx="4800600" cy="3295650"/>
      </xdr:xfrm>
      <a:graphic>
        <a:graphicData uri="http://schemas.openxmlformats.org/drawingml/2006/chart">
          <c:chart xmlns:c="http://schemas.openxmlformats.org/drawingml/2006/chart" r:id="rId4"/>
        </a:graphicData>
      </a:graphic>
    </xdr:graphicFrame>
    <xdr:clientData/>
  </xdr:twoCellAnchor>
  <xdr:twoCellAnchor>
    <xdr:from>
      <xdr:col>10</xdr:col>
      <xdr:colOff>447675</xdr:colOff>
      <xdr:row>42</xdr:row>
      <xdr:rowOff>152400</xdr:rowOff>
    </xdr:from>
    <xdr:to>
      <xdr:col>18</xdr:col>
      <xdr:colOff>381000</xdr:colOff>
      <xdr:row>61</xdr:row>
      <xdr:rowOff>38100</xdr:rowOff>
    </xdr:to>
    <xdr:graphicFrame>
      <xdr:nvGraphicFramePr>
        <xdr:cNvPr id="5" name="Chart 12"/>
        <xdr:cNvGraphicFramePr/>
      </xdr:nvGraphicFramePr>
      <xdr:xfrm>
        <a:off x="7867650" y="8153400"/>
        <a:ext cx="4943475" cy="3505200"/>
      </xdr:xfrm>
      <a:graphic>
        <a:graphicData uri="http://schemas.openxmlformats.org/drawingml/2006/chart">
          <c:chart xmlns:c="http://schemas.openxmlformats.org/drawingml/2006/chart" r:id="rId5"/>
        </a:graphicData>
      </a:graphic>
    </xdr:graphicFrame>
    <xdr:clientData/>
  </xdr:twoCellAnchor>
  <xdr:twoCellAnchor>
    <xdr:from>
      <xdr:col>19</xdr:col>
      <xdr:colOff>9525</xdr:colOff>
      <xdr:row>42</xdr:row>
      <xdr:rowOff>152400</xdr:rowOff>
    </xdr:from>
    <xdr:to>
      <xdr:col>26</xdr:col>
      <xdr:colOff>542925</xdr:colOff>
      <xdr:row>61</xdr:row>
      <xdr:rowOff>38100</xdr:rowOff>
    </xdr:to>
    <xdr:graphicFrame>
      <xdr:nvGraphicFramePr>
        <xdr:cNvPr id="6" name="Chart 13"/>
        <xdr:cNvGraphicFramePr/>
      </xdr:nvGraphicFramePr>
      <xdr:xfrm>
        <a:off x="13049250" y="8153400"/>
        <a:ext cx="4800600" cy="3505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2:T24"/>
  <sheetViews>
    <sheetView showGridLines="0" tabSelected="1" zoomScale="80" zoomScaleNormal="80" zoomScalePageLayoutView="0" workbookViewId="0" topLeftCell="A1">
      <selection activeCell="N13" sqref="N13:P14"/>
    </sheetView>
  </sheetViews>
  <sheetFormatPr defaultColWidth="9.140625" defaultRowHeight="15"/>
  <cols>
    <col min="1" max="4" width="9.140625" style="7" customWidth="1"/>
    <col min="5" max="5" width="20.28125" style="7" customWidth="1"/>
    <col min="6" max="9" width="9.140625" style="7" customWidth="1"/>
    <col min="10" max="10" width="10.421875" style="7" bestFit="1" customWidth="1"/>
    <col min="11" max="11" width="17.8515625" style="7" customWidth="1"/>
    <col min="12" max="12" width="13.421875" style="7" bestFit="1" customWidth="1"/>
    <col min="13" max="13" width="9.140625" style="7" customWidth="1"/>
    <col min="16" max="16" width="9.140625" style="7" customWidth="1"/>
    <col min="17" max="20" width="9.140625" style="3" customWidth="1"/>
    <col min="21" max="16384" width="9.140625" style="7" customWidth="1"/>
  </cols>
  <sheetData>
    <row r="1" ht="15.75" thickBot="1"/>
    <row r="2" spans="3:12" ht="19.5" thickBot="1">
      <c r="C2" s="8" t="s">
        <v>3</v>
      </c>
      <c r="D2" s="186"/>
      <c r="E2" s="187"/>
      <c r="F2" s="9"/>
      <c r="G2" s="9"/>
      <c r="H2" s="9"/>
      <c r="I2" s="8" t="s">
        <v>4</v>
      </c>
      <c r="J2" s="184"/>
      <c r="K2" s="185"/>
      <c r="L2" s="12" t="s">
        <v>66</v>
      </c>
    </row>
    <row r="3" spans="3:12" ht="19.5" thickBot="1">
      <c r="C3" s="8" t="s">
        <v>2</v>
      </c>
      <c r="D3" s="186"/>
      <c r="E3" s="187"/>
      <c r="F3" s="9"/>
      <c r="G3" s="9"/>
      <c r="H3" s="9"/>
      <c r="I3" s="8" t="s">
        <v>5</v>
      </c>
      <c r="J3" s="182"/>
      <c r="K3" s="182"/>
      <c r="L3" s="76"/>
    </row>
    <row r="4" spans="3:19" ht="18.75">
      <c r="C4" s="15" t="s">
        <v>7</v>
      </c>
      <c r="D4" s="188"/>
      <c r="E4" s="189"/>
      <c r="F4" s="9"/>
      <c r="G4" s="9"/>
      <c r="H4" s="9"/>
      <c r="I4" s="8" t="s">
        <v>6</v>
      </c>
      <c r="J4" s="182"/>
      <c r="K4" s="182"/>
      <c r="L4" s="76"/>
      <c r="S4" s="3" t="str">
        <f aca="true" t="shared" si="0" ref="S4:S13">D4&amp;", "</f>
        <v>, </v>
      </c>
    </row>
    <row r="5" spans="3:19" ht="18.75">
      <c r="C5" s="15" t="s">
        <v>8</v>
      </c>
      <c r="D5" s="175"/>
      <c r="E5" s="176"/>
      <c r="F5" s="9"/>
      <c r="G5" s="9"/>
      <c r="H5" s="9"/>
      <c r="I5" s="9"/>
      <c r="J5" s="9"/>
      <c r="K5" s="9"/>
      <c r="S5" s="3" t="str">
        <f t="shared" si="0"/>
        <v>, </v>
      </c>
    </row>
    <row r="6" spans="3:19" ht="18.75">
      <c r="C6" s="15" t="s">
        <v>9</v>
      </c>
      <c r="D6" s="175"/>
      <c r="E6" s="176"/>
      <c r="F6" s="9"/>
      <c r="G6" s="9"/>
      <c r="H6" s="9"/>
      <c r="I6" s="9"/>
      <c r="J6" s="9"/>
      <c r="K6" s="9"/>
      <c r="S6" s="3" t="str">
        <f t="shared" si="0"/>
        <v>, </v>
      </c>
    </row>
    <row r="7" spans="3:19" ht="18.75">
      <c r="C7" s="15" t="s">
        <v>10</v>
      </c>
      <c r="D7" s="175"/>
      <c r="E7" s="176"/>
      <c r="F7" s="9"/>
      <c r="G7" s="9"/>
      <c r="H7" s="9"/>
      <c r="S7" s="3" t="str">
        <f t="shared" si="0"/>
        <v>, </v>
      </c>
    </row>
    <row r="8" spans="3:19" ht="18.75">
      <c r="C8" s="15" t="s">
        <v>11</v>
      </c>
      <c r="D8" s="175"/>
      <c r="E8" s="176"/>
      <c r="F8" s="9"/>
      <c r="G8" s="9"/>
      <c r="H8" s="9"/>
      <c r="S8" s="3" t="str">
        <f t="shared" si="0"/>
        <v>, </v>
      </c>
    </row>
    <row r="9" spans="3:19" ht="18.75">
      <c r="C9" s="15" t="s">
        <v>12</v>
      </c>
      <c r="D9" s="175"/>
      <c r="E9" s="176"/>
      <c r="F9" s="9"/>
      <c r="G9" s="9"/>
      <c r="H9" s="9"/>
      <c r="S9" s="3" t="str">
        <f t="shared" si="0"/>
        <v>, </v>
      </c>
    </row>
    <row r="10" spans="3:19" ht="18.75">
      <c r="C10" s="15" t="s">
        <v>255</v>
      </c>
      <c r="D10" s="175"/>
      <c r="E10" s="176"/>
      <c r="F10" s="24"/>
      <c r="G10" s="9"/>
      <c r="H10" s="9"/>
      <c r="S10" s="3" t="str">
        <f t="shared" si="0"/>
        <v>, </v>
      </c>
    </row>
    <row r="11" spans="3:19" ht="19.5" thickBot="1">
      <c r="C11" s="15" t="s">
        <v>256</v>
      </c>
      <c r="D11" s="178"/>
      <c r="E11" s="179"/>
      <c r="F11" s="24"/>
      <c r="G11" s="9"/>
      <c r="H11" s="9"/>
      <c r="I11" s="10"/>
      <c r="J11" s="12" t="s">
        <v>258</v>
      </c>
      <c r="K11" s="183" t="s">
        <v>259</v>
      </c>
      <c r="L11" s="183"/>
      <c r="M11" s="183"/>
      <c r="N11" s="183" t="s">
        <v>260</v>
      </c>
      <c r="O11" s="183"/>
      <c r="P11" s="183"/>
      <c r="S11" s="3" t="str">
        <f t="shared" si="0"/>
        <v>, </v>
      </c>
    </row>
    <row r="12" spans="3:19" ht="18.75">
      <c r="C12" s="23"/>
      <c r="D12" s="25"/>
      <c r="E12" s="25"/>
      <c r="F12" s="24"/>
      <c r="G12" s="9"/>
      <c r="H12" s="9"/>
      <c r="I12" s="8" t="s">
        <v>14</v>
      </c>
      <c r="J12" s="47"/>
      <c r="K12" s="180"/>
      <c r="L12" s="180"/>
      <c r="M12" s="180"/>
      <c r="N12" s="192"/>
      <c r="O12" s="193"/>
      <c r="P12" s="194"/>
      <c r="S12" s="3" t="str">
        <f t="shared" si="0"/>
        <v>, </v>
      </c>
    </row>
    <row r="13" spans="3:19" ht="18.75">
      <c r="C13" s="23"/>
      <c r="D13" s="177"/>
      <c r="E13" s="177"/>
      <c r="F13" s="24"/>
      <c r="G13" s="9"/>
      <c r="H13" s="9"/>
      <c r="I13" s="8" t="s">
        <v>15</v>
      </c>
      <c r="J13" s="48"/>
      <c r="K13" s="190"/>
      <c r="L13" s="190"/>
      <c r="M13" s="190"/>
      <c r="N13" s="195"/>
      <c r="O13" s="196"/>
      <c r="P13" s="197"/>
      <c r="Q13" s="3" t="str">
        <f>"% "&amp;N13&amp;" or higher"</f>
        <v>%  or higher</v>
      </c>
      <c r="S13" s="3" t="str">
        <f t="shared" si="0"/>
        <v>, </v>
      </c>
    </row>
    <row r="14" spans="3:17" ht="18.75">
      <c r="C14" s="23"/>
      <c r="D14" s="26"/>
      <c r="E14" s="26"/>
      <c r="F14" s="24"/>
      <c r="G14" s="9"/>
      <c r="H14" s="9"/>
      <c r="I14" s="8" t="s">
        <v>16</v>
      </c>
      <c r="J14" s="48"/>
      <c r="K14" s="190"/>
      <c r="L14" s="190"/>
      <c r="M14" s="190"/>
      <c r="N14" s="195"/>
      <c r="O14" s="196"/>
      <c r="P14" s="197"/>
      <c r="Q14" s="3" t="str">
        <f>"% "&amp;N14</f>
        <v>% </v>
      </c>
    </row>
    <row r="15" spans="3:17" ht="18.75">
      <c r="C15" s="23"/>
      <c r="D15" s="26"/>
      <c r="E15" s="26"/>
      <c r="F15" s="24"/>
      <c r="G15" s="9"/>
      <c r="H15" s="9"/>
      <c r="I15" s="8" t="s">
        <v>76</v>
      </c>
      <c r="J15" s="48"/>
      <c r="K15" s="190"/>
      <c r="L15" s="190"/>
      <c r="M15" s="190"/>
      <c r="N15" s="195"/>
      <c r="O15" s="196"/>
      <c r="P15" s="197"/>
      <c r="Q15" s="3" t="str">
        <f>"% "&amp;N15</f>
        <v>% </v>
      </c>
    </row>
    <row r="16" spans="3:17" ht="19.5" thickBot="1">
      <c r="C16" s="23"/>
      <c r="D16" s="26"/>
      <c r="E16" s="26"/>
      <c r="F16" s="24"/>
      <c r="G16" s="9"/>
      <c r="H16" s="9"/>
      <c r="I16" s="8" t="s">
        <v>225</v>
      </c>
      <c r="J16" s="49"/>
      <c r="K16" s="191"/>
      <c r="L16" s="191"/>
      <c r="M16" s="191"/>
      <c r="N16" s="198"/>
      <c r="O16" s="199"/>
      <c r="P16" s="200"/>
      <c r="Q16" s="3" t="str">
        <f>"% "&amp;N16</f>
        <v>% </v>
      </c>
    </row>
    <row r="17" spans="3:19" ht="18.75">
      <c r="C17" s="23"/>
      <c r="D17" s="177"/>
      <c r="E17" s="177"/>
      <c r="F17" s="24"/>
      <c r="G17" s="9"/>
      <c r="H17" s="9"/>
      <c r="S17" s="3" t="str">
        <f>D17&amp;", "</f>
        <v>, </v>
      </c>
    </row>
    <row r="18" spans="3:19" ht="18.75">
      <c r="C18" s="23"/>
      <c r="D18" s="177"/>
      <c r="E18" s="177"/>
      <c r="F18" s="24"/>
      <c r="G18" s="9"/>
      <c r="H18" s="9"/>
      <c r="I18" s="9"/>
      <c r="J18" s="9"/>
      <c r="K18" s="9"/>
      <c r="S18" s="3" t="str">
        <f>D18&amp;", "</f>
        <v>, </v>
      </c>
    </row>
    <row r="19" spans="3:19" ht="18.75">
      <c r="C19" s="16"/>
      <c r="S19" s="3" t="str">
        <f>CONCATENATE(S4,S5,S6,S7,S8,S9,S10,S11,S12,S13,S17,S18)</f>
        <v>, , , , , , , , , , , , </v>
      </c>
    </row>
    <row r="20" spans="9:11" ht="18.75">
      <c r="I20" s="8" t="s">
        <v>65</v>
      </c>
      <c r="J20" s="14"/>
      <c r="K20" s="11"/>
    </row>
    <row r="21" spans="19:20" ht="15">
      <c r="S21" s="3">
        <f>LEN(S19)</f>
        <v>24</v>
      </c>
      <c r="T21" s="3">
        <f>2*(12-(COUNTA(D4:E18)))+2</f>
        <v>26</v>
      </c>
    </row>
    <row r="22" spans="2:19" ht="45.75" customHeight="1">
      <c r="B22" s="181" t="s">
        <v>62</v>
      </c>
      <c r="C22" s="181"/>
      <c r="D22" s="174" t="s">
        <v>63</v>
      </c>
      <c r="E22" s="174"/>
      <c r="F22" s="174"/>
      <c r="G22" s="174"/>
      <c r="H22" s="174"/>
      <c r="I22" s="174"/>
      <c r="J22" s="174"/>
      <c r="K22" s="174"/>
      <c r="S22" s="3">
        <f>IF(T21&gt;S21,"",LEFT(S19,S21-T21))</f>
      </c>
    </row>
    <row r="23" spans="2:11" ht="50.25" customHeight="1">
      <c r="B23" s="181"/>
      <c r="C23" s="181"/>
      <c r="D23" s="174" t="s">
        <v>257</v>
      </c>
      <c r="E23" s="174"/>
      <c r="F23" s="174"/>
      <c r="G23" s="174"/>
      <c r="H23" s="174"/>
      <c r="I23" s="174"/>
      <c r="J23" s="174"/>
      <c r="K23" s="174"/>
    </row>
    <row r="24" spans="4:17" ht="45.75" customHeight="1">
      <c r="D24" s="174" t="s">
        <v>64</v>
      </c>
      <c r="E24" s="174"/>
      <c r="F24" s="174"/>
      <c r="G24" s="174"/>
      <c r="H24" s="174"/>
      <c r="I24" s="174"/>
      <c r="J24" s="174"/>
      <c r="K24" s="174"/>
      <c r="Q24" s="7" t="s">
        <v>280</v>
      </c>
    </row>
  </sheetData>
  <sheetProtection sheet="1" objects="1" scenarios="1" formatCells="0" formatColumns="0" formatRows="0" autoFilter="0"/>
  <mergeCells count="32">
    <mergeCell ref="N15:P15"/>
    <mergeCell ref="N16:P16"/>
    <mergeCell ref="D6:E6"/>
    <mergeCell ref="D7:E7"/>
    <mergeCell ref="N11:P11"/>
    <mergeCell ref="K14:M14"/>
    <mergeCell ref="K15:M15"/>
    <mergeCell ref="K16:M16"/>
    <mergeCell ref="K13:M13"/>
    <mergeCell ref="N12:P12"/>
    <mergeCell ref="N13:P13"/>
    <mergeCell ref="N14:P14"/>
    <mergeCell ref="B22:C23"/>
    <mergeCell ref="J3:K3"/>
    <mergeCell ref="J4:K4"/>
    <mergeCell ref="K11:M11"/>
    <mergeCell ref="J2:K2"/>
    <mergeCell ref="D22:K22"/>
    <mergeCell ref="D2:E2"/>
    <mergeCell ref="D3:E3"/>
    <mergeCell ref="D4:E4"/>
    <mergeCell ref="D5:E5"/>
    <mergeCell ref="D24:K24"/>
    <mergeCell ref="D8:E8"/>
    <mergeCell ref="D9:E9"/>
    <mergeCell ref="D10:E10"/>
    <mergeCell ref="D13:E13"/>
    <mergeCell ref="D11:E11"/>
    <mergeCell ref="K12:M12"/>
    <mergeCell ref="D23:K23"/>
    <mergeCell ref="D17:E17"/>
    <mergeCell ref="D18:E18"/>
  </mergeCells>
  <hyperlinks>
    <hyperlink ref="C4" location="Tchr1!C15" display="Teacher 1:"/>
    <hyperlink ref="C5" location="Tchr2!C15" display="Teacher 2:"/>
    <hyperlink ref="C6" location="Tchr3!C15" display="Teacher 3:"/>
    <hyperlink ref="C7" location="Tchr4!C15" display="Teacher 4:"/>
    <hyperlink ref="C8" location="Tchr5!C15" display="Teacher 5:"/>
    <hyperlink ref="C9:C11" location="Tchr5!C15" display="Teacher 5:"/>
    <hyperlink ref="C11" location="Tchr8!C15" display="Teacher 8:"/>
    <hyperlink ref="C10" location="Tchr7!C15" display="Teacher 7:"/>
    <hyperlink ref="C9" location="Tchr6!C15" display="Teacher 6:"/>
  </hyperlinks>
  <printOptions horizontalCentered="1" verticalCentered="1"/>
  <pageMargins left="0.7" right="0.7" top="0.75" bottom="0.75" header="0.3" footer="0.3"/>
  <pageSetup horizontalDpi="600" verticalDpi="600" orientation="landscape" scale="67" r:id="rId2"/>
  <legacyDrawing r:id="rId1"/>
</worksheet>
</file>

<file path=xl/worksheets/sheet10.xml><?xml version="1.0" encoding="utf-8"?>
<worksheet xmlns="http://schemas.openxmlformats.org/spreadsheetml/2006/main" xmlns:r="http://schemas.openxmlformats.org/officeDocument/2006/relationships">
  <sheetPr codeName="Sheet10"/>
  <dimension ref="B1:P189"/>
  <sheetViews>
    <sheetView showGridLines="0" zoomScalePageLayoutView="0" workbookViewId="0" topLeftCell="A1">
      <selection activeCell="E7" sqref="E7"/>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IF(Cover!D9="","",Cover!D9)</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5:F38">
    <cfRule type="cellIs" priority="54" dxfId="333" operator="lessThan">
      <formula>0</formula>
    </cfRule>
  </conditionalFormatting>
  <conditionalFormatting sqref="F15:F38">
    <cfRule type="cellIs" priority="53" dxfId="333" operator="lessThan">
      <formula>0</formula>
    </cfRule>
  </conditionalFormatting>
  <conditionalFormatting sqref="F6">
    <cfRule type="cellIs" priority="52" dxfId="0" operator="equal">
      <formula>"""#DIV/0"""</formula>
    </cfRule>
  </conditionalFormatting>
  <conditionalFormatting sqref="F6">
    <cfRule type="cellIs" priority="51" dxfId="0" operator="equal">
      <formula>"""#DIV/0"""</formula>
    </cfRule>
  </conditionalFormatting>
  <conditionalFormatting sqref="F6">
    <cfRule type="cellIs" priority="50" dxfId="0" operator="equal">
      <formula>"""#DIV/0"""</formula>
    </cfRule>
  </conditionalFormatting>
  <conditionalFormatting sqref="F6">
    <cfRule type="cellIs" priority="49" dxfId="0" operator="equal">
      <formula>"""#DIV/0"""</formula>
    </cfRule>
  </conditionalFormatting>
  <conditionalFormatting sqref="F18:F41">
    <cfRule type="cellIs" priority="48" dxfId="333" operator="lessThan">
      <formula>0</formula>
    </cfRule>
  </conditionalFormatting>
  <conditionalFormatting sqref="F6">
    <cfRule type="cellIs" priority="47" dxfId="0" operator="equal">
      <formula>"""#DIV/0"""</formula>
    </cfRule>
  </conditionalFormatting>
  <conditionalFormatting sqref="F18:F41">
    <cfRule type="cellIs" priority="46" dxfId="333" operator="lessThan">
      <formula>0</formula>
    </cfRule>
  </conditionalFormatting>
  <conditionalFormatting sqref="F6">
    <cfRule type="cellIs" priority="45" dxfId="0" operator="equal">
      <formula>"""#DIV/0"""</formula>
    </cfRule>
  </conditionalFormatting>
  <conditionalFormatting sqref="F18:F41">
    <cfRule type="cellIs" priority="44" dxfId="333" operator="lessThan">
      <formula>0</formula>
    </cfRule>
  </conditionalFormatting>
  <conditionalFormatting sqref="F6">
    <cfRule type="cellIs" priority="43" dxfId="0" operator="equal">
      <formula>"""#DIV/0"""</formula>
    </cfRule>
  </conditionalFormatting>
  <conditionalFormatting sqref="F18:F41">
    <cfRule type="cellIs" priority="42" dxfId="333" operator="lessThan">
      <formula>0</formula>
    </cfRule>
  </conditionalFormatting>
  <conditionalFormatting sqref="F6">
    <cfRule type="cellIs" priority="41" dxfId="0" operator="equal">
      <formula>"""#DIV/0"""</formula>
    </cfRule>
  </conditionalFormatting>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B1:P189"/>
  <sheetViews>
    <sheetView showGridLines="0" zoomScalePageLayoutView="0" workbookViewId="0" topLeftCell="A15">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IF(Cover!D10="","",Cover!D10)</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B1:P189"/>
  <sheetViews>
    <sheetView showGridLines="0" zoomScalePageLayoutView="0" workbookViewId="0" topLeftCell="A1">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IF(Cover!D11="","",Cover!D11)</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5:D5"/>
    <mergeCell ref="B6:D6"/>
    <mergeCell ref="B3:D3"/>
    <mergeCell ref="B4:D4"/>
    <mergeCell ref="B7:D7"/>
    <mergeCell ref="B8:D8"/>
  </mergeCells>
  <conditionalFormatting sqref="G15:G167">
    <cfRule type="cellIs" priority="40" dxfId="333" operator="lessThan">
      <formula>0</formula>
    </cfRule>
  </conditionalFormatting>
  <conditionalFormatting sqref="G6">
    <cfRule type="cellIs" priority="39"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B2:AJ39"/>
  <sheetViews>
    <sheetView zoomScale="80" zoomScaleNormal="80" zoomScalePageLayoutView="0" workbookViewId="0" topLeftCell="A1">
      <selection activeCell="AI8" sqref="AI8:AJ8"/>
    </sheetView>
  </sheetViews>
  <sheetFormatPr defaultColWidth="9.140625" defaultRowHeight="15"/>
  <sheetData>
    <row r="2" spans="11:12" ht="15">
      <c r="K2" t="s">
        <v>220</v>
      </c>
      <c r="L2" t="s">
        <v>217</v>
      </c>
    </row>
    <row r="3" spans="10:36" ht="15">
      <c r="J3" t="s">
        <v>254</v>
      </c>
      <c r="K3">
        <v>3</v>
      </c>
      <c r="L3" t="s">
        <v>218</v>
      </c>
      <c r="T3" s="27" t="s">
        <v>271</v>
      </c>
      <c r="U3" s="30" t="s">
        <v>36</v>
      </c>
      <c r="V3" s="253" t="s">
        <v>273</v>
      </c>
      <c r="W3" s="254"/>
      <c r="X3" s="27"/>
      <c r="Y3" s="30" t="s">
        <v>29</v>
      </c>
      <c r="Z3" s="253" t="s">
        <v>274</v>
      </c>
      <c r="AA3" s="254"/>
      <c r="AB3" s="27"/>
      <c r="AC3" s="30" t="s">
        <v>31</v>
      </c>
      <c r="AD3" s="253" t="s">
        <v>275</v>
      </c>
      <c r="AE3" s="254"/>
      <c r="AF3" s="27"/>
      <c r="AG3" s="27"/>
      <c r="AH3" s="30" t="s">
        <v>30</v>
      </c>
      <c r="AI3" s="253" t="s">
        <v>276</v>
      </c>
      <c r="AJ3" s="254"/>
    </row>
    <row r="4" spans="10:36" ht="15">
      <c r="J4" t="s">
        <v>254</v>
      </c>
      <c r="K4">
        <v>1</v>
      </c>
      <c r="L4" t="s">
        <v>219</v>
      </c>
      <c r="T4" s="27"/>
      <c r="U4" s="27"/>
      <c r="V4" s="27"/>
      <c r="W4" s="27"/>
      <c r="X4" s="27"/>
      <c r="Y4" s="27"/>
      <c r="Z4" s="27"/>
      <c r="AA4" s="27"/>
      <c r="AB4" s="27"/>
      <c r="AC4" s="27"/>
      <c r="AD4" s="27"/>
      <c r="AE4" s="27"/>
      <c r="AF4" s="27"/>
      <c r="AG4" s="27"/>
      <c r="AH4" s="27"/>
      <c r="AI4" s="27"/>
      <c r="AJ4" s="27"/>
    </row>
    <row r="5" spans="12:36" ht="15">
      <c r="L5" t="s">
        <v>226</v>
      </c>
      <c r="T5" s="27"/>
      <c r="U5" s="30"/>
      <c r="V5" s="43"/>
      <c r="W5" s="27"/>
      <c r="X5" s="30"/>
      <c r="Y5" s="44"/>
      <c r="Z5" s="27"/>
      <c r="AA5" s="30" t="s">
        <v>35</v>
      </c>
      <c r="AB5" s="33">
        <v>0.1</v>
      </c>
      <c r="AC5" s="27"/>
      <c r="AD5" s="30"/>
      <c r="AE5" s="44"/>
      <c r="AF5" s="27"/>
      <c r="AG5" s="27"/>
      <c r="AH5" s="30" t="s">
        <v>264</v>
      </c>
      <c r="AI5" s="312" t="s">
        <v>278</v>
      </c>
      <c r="AJ5" s="313"/>
    </row>
    <row r="6" spans="12:36" ht="15">
      <c r="L6" t="s">
        <v>227</v>
      </c>
      <c r="T6" s="27" t="s">
        <v>272</v>
      </c>
      <c r="U6" s="30" t="s">
        <v>36</v>
      </c>
      <c r="V6" s="253" t="s">
        <v>270</v>
      </c>
      <c r="W6" s="254"/>
      <c r="X6" s="27"/>
      <c r="Y6" s="30" t="s">
        <v>29</v>
      </c>
      <c r="Z6" s="253" t="s">
        <v>274</v>
      </c>
      <c r="AA6" s="254"/>
      <c r="AB6" s="27"/>
      <c r="AC6" s="30" t="s">
        <v>31</v>
      </c>
      <c r="AD6" s="253" t="s">
        <v>277</v>
      </c>
      <c r="AE6" s="254"/>
      <c r="AF6" s="27"/>
      <c r="AG6" s="27"/>
      <c r="AH6" s="30" t="s">
        <v>30</v>
      </c>
      <c r="AI6" s="253" t="s">
        <v>276</v>
      </c>
      <c r="AJ6" s="254"/>
    </row>
    <row r="7" spans="10:36" ht="15">
      <c r="J7" t="s">
        <v>254</v>
      </c>
      <c r="L7" t="s">
        <v>229</v>
      </c>
      <c r="T7" s="27"/>
      <c r="U7" s="27"/>
      <c r="V7" s="27"/>
      <c r="W7" s="27"/>
      <c r="X7" s="27"/>
      <c r="Y7" s="27"/>
      <c r="Z7" s="27"/>
      <c r="AA7" s="27"/>
      <c r="AB7" s="27"/>
      <c r="AC7" s="27"/>
      <c r="AD7" s="27"/>
      <c r="AE7" s="27"/>
      <c r="AF7" s="27"/>
      <c r="AG7" s="27"/>
      <c r="AH7" s="27"/>
      <c r="AI7" s="27"/>
      <c r="AJ7" s="27"/>
    </row>
    <row r="8" spans="12:36" ht="15">
      <c r="L8" t="s">
        <v>231</v>
      </c>
      <c r="T8" s="27"/>
      <c r="U8" s="30"/>
      <c r="V8" s="43"/>
      <c r="W8" s="27"/>
      <c r="X8" s="30"/>
      <c r="Y8" s="44"/>
      <c r="Z8" s="27"/>
      <c r="AA8" s="30" t="s">
        <v>35</v>
      </c>
      <c r="AB8" s="33">
        <v>-0.05</v>
      </c>
      <c r="AC8" s="27"/>
      <c r="AD8" s="30"/>
      <c r="AE8" s="44"/>
      <c r="AF8" s="27"/>
      <c r="AG8" s="27"/>
      <c r="AH8" s="30" t="s">
        <v>264</v>
      </c>
      <c r="AI8" s="312" t="s">
        <v>279</v>
      </c>
      <c r="AJ8" s="313"/>
    </row>
    <row r="13" ht="15">
      <c r="K13" t="s">
        <v>261</v>
      </c>
    </row>
    <row r="14" spans="2:25" ht="15">
      <c r="B14" t="s">
        <v>209</v>
      </c>
      <c r="C14" t="s">
        <v>210</v>
      </c>
      <c r="D14" t="s">
        <v>211</v>
      </c>
      <c r="E14" t="s">
        <v>212</v>
      </c>
      <c r="F14" t="s">
        <v>213</v>
      </c>
      <c r="G14" t="s">
        <v>214</v>
      </c>
      <c r="H14" t="s">
        <v>215</v>
      </c>
      <c r="I14" t="s">
        <v>216</v>
      </c>
      <c r="K14" s="51" t="s">
        <v>209</v>
      </c>
      <c r="L14" s="51"/>
      <c r="M14" t="s">
        <v>210</v>
      </c>
      <c r="O14" s="51" t="s">
        <v>211</v>
      </c>
      <c r="P14" s="51"/>
      <c r="Q14" t="s">
        <v>212</v>
      </c>
      <c r="S14" s="51" t="s">
        <v>213</v>
      </c>
      <c r="T14" s="51"/>
      <c r="U14" t="s">
        <v>214</v>
      </c>
      <c r="W14" s="51" t="s">
        <v>215</v>
      </c>
      <c r="X14" s="51"/>
      <c r="Y14" t="s">
        <v>216</v>
      </c>
    </row>
    <row r="15" spans="2:26" ht="15">
      <c r="B15" t="s">
        <v>79</v>
      </c>
      <c r="C15" t="s">
        <v>112</v>
      </c>
      <c r="D15" t="s">
        <v>136</v>
      </c>
      <c r="E15" t="s">
        <v>158</v>
      </c>
      <c r="F15" t="s">
        <v>182</v>
      </c>
      <c r="G15" t="s">
        <v>112</v>
      </c>
      <c r="H15" t="s">
        <v>232</v>
      </c>
      <c r="I15" t="s">
        <v>79</v>
      </c>
      <c r="K15" s="52">
        <v>40</v>
      </c>
      <c r="L15" s="52">
        <v>100</v>
      </c>
      <c r="M15" s="53">
        <v>80</v>
      </c>
      <c r="N15" s="53">
        <v>100</v>
      </c>
      <c r="O15" s="52">
        <v>40</v>
      </c>
      <c r="P15" s="52">
        <v>80</v>
      </c>
      <c r="Q15" s="54">
        <v>20</v>
      </c>
      <c r="R15" s="54">
        <v>80</v>
      </c>
      <c r="S15" s="52">
        <v>30</v>
      </c>
      <c r="T15" s="52">
        <v>50</v>
      </c>
      <c r="U15" s="55">
        <v>70</v>
      </c>
      <c r="V15" s="55">
        <v>100</v>
      </c>
      <c r="W15" s="52">
        <v>10</v>
      </c>
      <c r="X15" s="52">
        <v>30</v>
      </c>
      <c r="Y15" s="56">
        <v>30</v>
      </c>
      <c r="Z15" s="56">
        <v>90</v>
      </c>
    </row>
    <row r="16" spans="2:26" ht="15">
      <c r="B16" t="s">
        <v>80</v>
      </c>
      <c r="C16" t="s">
        <v>113</v>
      </c>
      <c r="D16" t="s">
        <v>137</v>
      </c>
      <c r="E16" t="s">
        <v>159</v>
      </c>
      <c r="F16" t="s">
        <v>183</v>
      </c>
      <c r="G16" t="s">
        <v>113</v>
      </c>
      <c r="H16" t="s">
        <v>183</v>
      </c>
      <c r="I16" t="s">
        <v>80</v>
      </c>
      <c r="K16" s="52">
        <v>20</v>
      </c>
      <c r="L16" s="52">
        <v>50</v>
      </c>
      <c r="M16" s="53">
        <v>10</v>
      </c>
      <c r="N16" s="53">
        <v>70</v>
      </c>
      <c r="O16" s="52">
        <v>60</v>
      </c>
      <c r="P16" s="52">
        <v>100</v>
      </c>
      <c r="Q16" s="54">
        <v>80</v>
      </c>
      <c r="R16" s="54">
        <v>100</v>
      </c>
      <c r="S16" s="52">
        <v>80</v>
      </c>
      <c r="T16" s="52">
        <v>100</v>
      </c>
      <c r="U16" s="55">
        <v>10</v>
      </c>
      <c r="V16" s="55">
        <v>50</v>
      </c>
      <c r="W16" s="52">
        <v>20</v>
      </c>
      <c r="X16" s="52">
        <v>40</v>
      </c>
      <c r="Y16" s="56">
        <v>10</v>
      </c>
      <c r="Z16" s="56">
        <v>60</v>
      </c>
    </row>
    <row r="17" spans="2:26" ht="15">
      <c r="B17" t="s">
        <v>81</v>
      </c>
      <c r="C17" t="s">
        <v>114</v>
      </c>
      <c r="D17" t="s">
        <v>138</v>
      </c>
      <c r="E17" t="s">
        <v>160</v>
      </c>
      <c r="F17" t="s">
        <v>184</v>
      </c>
      <c r="G17" t="s">
        <v>114</v>
      </c>
      <c r="H17" t="s">
        <v>233</v>
      </c>
      <c r="I17" t="s">
        <v>81</v>
      </c>
      <c r="K17" s="52">
        <v>40</v>
      </c>
      <c r="L17" s="52">
        <v>100</v>
      </c>
      <c r="M17" s="53">
        <v>40</v>
      </c>
      <c r="N17" s="53">
        <v>60</v>
      </c>
      <c r="O17" s="52">
        <v>40</v>
      </c>
      <c r="P17" s="52">
        <v>100</v>
      </c>
      <c r="Q17" s="54">
        <v>60</v>
      </c>
      <c r="R17" s="54">
        <v>90</v>
      </c>
      <c r="S17" s="52">
        <v>70</v>
      </c>
      <c r="T17" s="52">
        <v>100</v>
      </c>
      <c r="U17" s="55">
        <v>60</v>
      </c>
      <c r="V17" s="55">
        <v>80</v>
      </c>
      <c r="W17" s="52">
        <v>30</v>
      </c>
      <c r="X17" s="52">
        <v>70</v>
      </c>
      <c r="Y17" s="56">
        <v>70</v>
      </c>
      <c r="Z17" s="56">
        <v>100</v>
      </c>
    </row>
    <row r="18" spans="2:26" ht="15">
      <c r="B18" t="s">
        <v>82</v>
      </c>
      <c r="C18" t="s">
        <v>115</v>
      </c>
      <c r="D18" t="s">
        <v>139</v>
      </c>
      <c r="E18" t="s">
        <v>161</v>
      </c>
      <c r="F18" t="s">
        <v>185</v>
      </c>
      <c r="G18" t="s">
        <v>115</v>
      </c>
      <c r="H18" t="s">
        <v>234</v>
      </c>
      <c r="I18" t="s">
        <v>82</v>
      </c>
      <c r="K18" s="52">
        <v>80</v>
      </c>
      <c r="L18" s="52">
        <v>100</v>
      </c>
      <c r="M18" s="53">
        <v>0</v>
      </c>
      <c r="N18" s="53">
        <v>60</v>
      </c>
      <c r="O18" s="52">
        <v>0</v>
      </c>
      <c r="P18" s="52">
        <v>50</v>
      </c>
      <c r="Q18" s="54">
        <v>20</v>
      </c>
      <c r="R18" s="54">
        <v>80</v>
      </c>
      <c r="S18" s="52">
        <v>80</v>
      </c>
      <c r="T18" s="52">
        <v>100</v>
      </c>
      <c r="U18" s="55">
        <v>70</v>
      </c>
      <c r="V18" s="55">
        <v>90</v>
      </c>
      <c r="W18" s="52">
        <v>30</v>
      </c>
      <c r="X18" s="52">
        <v>80</v>
      </c>
      <c r="Y18" s="56">
        <v>70</v>
      </c>
      <c r="Z18" s="56">
        <v>100</v>
      </c>
    </row>
    <row r="19" spans="2:26" ht="15">
      <c r="B19" t="s">
        <v>83</v>
      </c>
      <c r="C19" t="s">
        <v>116</v>
      </c>
      <c r="D19" t="s">
        <v>140</v>
      </c>
      <c r="E19" t="s">
        <v>162</v>
      </c>
      <c r="F19" t="s">
        <v>186</v>
      </c>
      <c r="G19" t="s">
        <v>116</v>
      </c>
      <c r="H19" t="s">
        <v>235</v>
      </c>
      <c r="I19" t="s">
        <v>83</v>
      </c>
      <c r="K19" s="52">
        <v>50</v>
      </c>
      <c r="L19" s="52">
        <v>70</v>
      </c>
      <c r="M19" s="53">
        <v>50</v>
      </c>
      <c r="N19" s="53">
        <v>90</v>
      </c>
      <c r="O19" s="52">
        <v>40</v>
      </c>
      <c r="P19" s="52">
        <v>90</v>
      </c>
      <c r="Q19" s="54">
        <v>0</v>
      </c>
      <c r="R19" s="54">
        <v>50</v>
      </c>
      <c r="S19" s="52">
        <v>0</v>
      </c>
      <c r="T19" s="52">
        <v>20</v>
      </c>
      <c r="U19" s="55">
        <v>10</v>
      </c>
      <c r="V19" s="55">
        <v>30</v>
      </c>
      <c r="W19" s="52">
        <v>20</v>
      </c>
      <c r="X19" s="52">
        <v>60</v>
      </c>
      <c r="Y19" s="56">
        <v>20</v>
      </c>
      <c r="Z19" s="56">
        <v>40</v>
      </c>
    </row>
    <row r="20" spans="2:26" ht="15">
      <c r="B20" t="s">
        <v>84</v>
      </c>
      <c r="C20" t="s">
        <v>117</v>
      </c>
      <c r="D20" t="s">
        <v>141</v>
      </c>
      <c r="E20" t="s">
        <v>163</v>
      </c>
      <c r="F20" t="s">
        <v>187</v>
      </c>
      <c r="G20" t="s">
        <v>117</v>
      </c>
      <c r="H20" t="s">
        <v>236</v>
      </c>
      <c r="I20" t="s">
        <v>84</v>
      </c>
      <c r="K20" s="52">
        <v>0</v>
      </c>
      <c r="L20" s="52">
        <v>50</v>
      </c>
      <c r="M20" s="53">
        <v>60</v>
      </c>
      <c r="N20" s="53">
        <v>90</v>
      </c>
      <c r="O20" s="52">
        <v>30</v>
      </c>
      <c r="P20" s="52">
        <v>70</v>
      </c>
      <c r="Q20" s="54">
        <v>70</v>
      </c>
      <c r="R20" s="54">
        <v>90</v>
      </c>
      <c r="S20" s="52">
        <v>30</v>
      </c>
      <c r="T20" s="52">
        <v>60</v>
      </c>
      <c r="U20" s="55">
        <v>80</v>
      </c>
      <c r="V20" s="55">
        <v>100</v>
      </c>
      <c r="W20" s="52">
        <v>80</v>
      </c>
      <c r="X20" s="52">
        <v>100</v>
      </c>
      <c r="Y20" s="56">
        <v>60</v>
      </c>
      <c r="Z20" s="56">
        <v>80</v>
      </c>
    </row>
    <row r="21" spans="2:26" ht="15">
      <c r="B21" t="s">
        <v>85</v>
      </c>
      <c r="C21" t="s">
        <v>118</v>
      </c>
      <c r="D21" t="s">
        <v>142</v>
      </c>
      <c r="E21" t="s">
        <v>164</v>
      </c>
      <c r="F21" t="s">
        <v>188</v>
      </c>
      <c r="G21" t="s">
        <v>142</v>
      </c>
      <c r="H21" t="s">
        <v>237</v>
      </c>
      <c r="I21" t="s">
        <v>142</v>
      </c>
      <c r="K21" s="52">
        <v>80</v>
      </c>
      <c r="L21" s="52">
        <v>100</v>
      </c>
      <c r="M21" s="53">
        <v>30</v>
      </c>
      <c r="N21" s="53">
        <v>50</v>
      </c>
      <c r="O21" s="52">
        <v>70</v>
      </c>
      <c r="P21" s="52">
        <v>100</v>
      </c>
      <c r="Q21" s="54">
        <v>40</v>
      </c>
      <c r="R21" s="54">
        <v>90</v>
      </c>
      <c r="S21" s="52">
        <v>20</v>
      </c>
      <c r="T21" s="52">
        <v>60</v>
      </c>
      <c r="U21" s="55">
        <v>80</v>
      </c>
      <c r="V21" s="55">
        <v>100</v>
      </c>
      <c r="W21" s="52">
        <v>10</v>
      </c>
      <c r="X21" s="52">
        <v>70</v>
      </c>
      <c r="Y21" s="56">
        <v>70</v>
      </c>
      <c r="Z21" s="56">
        <v>100</v>
      </c>
    </row>
    <row r="22" spans="2:26" ht="15">
      <c r="B22" t="s">
        <v>86</v>
      </c>
      <c r="C22" t="s">
        <v>119</v>
      </c>
      <c r="D22" t="s">
        <v>143</v>
      </c>
      <c r="E22" t="s">
        <v>165</v>
      </c>
      <c r="F22" t="s">
        <v>189</v>
      </c>
      <c r="G22" t="s">
        <v>143</v>
      </c>
      <c r="H22" t="s">
        <v>238</v>
      </c>
      <c r="I22" t="s">
        <v>143</v>
      </c>
      <c r="K22" s="52">
        <v>0</v>
      </c>
      <c r="L22" s="52">
        <v>50</v>
      </c>
      <c r="M22" s="53">
        <v>80</v>
      </c>
      <c r="N22" s="53">
        <v>100</v>
      </c>
      <c r="O22" s="52">
        <v>10</v>
      </c>
      <c r="P22" s="52">
        <v>50</v>
      </c>
      <c r="Q22" s="54">
        <v>0</v>
      </c>
      <c r="R22" s="54">
        <v>30</v>
      </c>
      <c r="S22" s="52">
        <v>10</v>
      </c>
      <c r="T22" s="52">
        <v>70</v>
      </c>
      <c r="U22" s="55">
        <v>30</v>
      </c>
      <c r="V22" s="55">
        <v>60</v>
      </c>
      <c r="W22" s="52">
        <v>80</v>
      </c>
      <c r="X22" s="52">
        <v>100</v>
      </c>
      <c r="Y22" s="56">
        <v>0</v>
      </c>
      <c r="Z22" s="56">
        <v>40</v>
      </c>
    </row>
    <row r="23" spans="2:26" ht="15">
      <c r="B23" t="s">
        <v>87</v>
      </c>
      <c r="C23" t="s">
        <v>120</v>
      </c>
      <c r="D23" t="s">
        <v>144</v>
      </c>
      <c r="E23" t="s">
        <v>166</v>
      </c>
      <c r="F23" t="s">
        <v>120</v>
      </c>
      <c r="G23" t="s">
        <v>144</v>
      </c>
      <c r="H23" t="s">
        <v>239</v>
      </c>
      <c r="I23" t="s">
        <v>144</v>
      </c>
      <c r="K23" s="52">
        <v>70</v>
      </c>
      <c r="L23" s="52">
        <v>100</v>
      </c>
      <c r="M23" s="53">
        <v>70</v>
      </c>
      <c r="N23" s="53">
        <v>90</v>
      </c>
      <c r="O23" s="52">
        <v>30</v>
      </c>
      <c r="P23" s="52">
        <v>90</v>
      </c>
      <c r="Q23" s="54">
        <v>80</v>
      </c>
      <c r="R23" s="54">
        <v>100</v>
      </c>
      <c r="S23" s="52">
        <v>30</v>
      </c>
      <c r="T23" s="52">
        <v>50</v>
      </c>
      <c r="U23" s="55">
        <v>20</v>
      </c>
      <c r="V23" s="55">
        <v>70</v>
      </c>
      <c r="W23" s="52">
        <v>60</v>
      </c>
      <c r="X23" s="52">
        <v>100</v>
      </c>
      <c r="Y23" s="56">
        <v>80</v>
      </c>
      <c r="Z23" s="56">
        <v>100</v>
      </c>
    </row>
    <row r="24" spans="2:26" ht="15">
      <c r="B24" t="s">
        <v>88</v>
      </c>
      <c r="C24" t="s">
        <v>121</v>
      </c>
      <c r="D24" t="s">
        <v>145</v>
      </c>
      <c r="E24" t="s">
        <v>167</v>
      </c>
      <c r="F24" t="s">
        <v>190</v>
      </c>
      <c r="G24" t="s">
        <v>145</v>
      </c>
      <c r="H24" t="s">
        <v>167</v>
      </c>
      <c r="I24" t="s">
        <v>145</v>
      </c>
      <c r="K24" s="52">
        <v>0</v>
      </c>
      <c r="L24" s="52">
        <v>40</v>
      </c>
      <c r="M24" s="53">
        <v>50</v>
      </c>
      <c r="N24" s="53">
        <v>100</v>
      </c>
      <c r="O24" s="52">
        <v>60</v>
      </c>
      <c r="P24" s="52">
        <v>90</v>
      </c>
      <c r="Q24" s="54">
        <v>60</v>
      </c>
      <c r="R24" s="54">
        <v>90</v>
      </c>
      <c r="S24" s="52">
        <v>10</v>
      </c>
      <c r="T24" s="52">
        <v>70</v>
      </c>
      <c r="U24" s="55">
        <v>30</v>
      </c>
      <c r="V24" s="55">
        <v>80</v>
      </c>
      <c r="W24" s="52">
        <v>80</v>
      </c>
      <c r="X24" s="52">
        <v>100</v>
      </c>
      <c r="Y24" s="56">
        <v>30</v>
      </c>
      <c r="Z24" s="56">
        <v>80</v>
      </c>
    </row>
    <row r="25" spans="2:26" ht="15">
      <c r="B25" t="s">
        <v>89</v>
      </c>
      <c r="C25" t="s">
        <v>122</v>
      </c>
      <c r="D25" t="s">
        <v>146</v>
      </c>
      <c r="E25" t="s">
        <v>89</v>
      </c>
      <c r="F25" t="s">
        <v>191</v>
      </c>
      <c r="G25" t="s">
        <v>146</v>
      </c>
      <c r="H25" t="s">
        <v>240</v>
      </c>
      <c r="I25" t="s">
        <v>146</v>
      </c>
      <c r="K25" s="52">
        <v>60</v>
      </c>
      <c r="L25" s="52">
        <v>90</v>
      </c>
      <c r="M25" s="53">
        <v>30</v>
      </c>
      <c r="N25" s="53">
        <v>90</v>
      </c>
      <c r="O25" s="52">
        <v>50</v>
      </c>
      <c r="P25" s="52">
        <v>90</v>
      </c>
      <c r="Q25" s="54">
        <v>50</v>
      </c>
      <c r="R25" s="54">
        <v>70</v>
      </c>
      <c r="S25" s="52">
        <v>0</v>
      </c>
      <c r="T25" s="52">
        <v>30</v>
      </c>
      <c r="U25" s="55">
        <v>0</v>
      </c>
      <c r="V25" s="55">
        <v>60</v>
      </c>
      <c r="W25" s="52">
        <v>60</v>
      </c>
      <c r="X25" s="52">
        <v>100</v>
      </c>
      <c r="Y25" s="56">
        <v>80</v>
      </c>
      <c r="Z25" s="56">
        <v>100</v>
      </c>
    </row>
    <row r="26" spans="2:26" ht="15">
      <c r="B26" t="s">
        <v>90</v>
      </c>
      <c r="C26" t="s">
        <v>123</v>
      </c>
      <c r="D26" t="s">
        <v>147</v>
      </c>
      <c r="E26" t="s">
        <v>168</v>
      </c>
      <c r="F26" t="s">
        <v>192</v>
      </c>
      <c r="G26" t="s">
        <v>147</v>
      </c>
      <c r="H26" t="s">
        <v>168</v>
      </c>
      <c r="I26" t="s">
        <v>147</v>
      </c>
      <c r="K26" s="52">
        <v>50</v>
      </c>
      <c r="L26" s="52">
        <v>70</v>
      </c>
      <c r="M26" s="53">
        <v>50</v>
      </c>
      <c r="N26" s="53">
        <v>100</v>
      </c>
      <c r="O26" s="52">
        <v>80</v>
      </c>
      <c r="P26" s="52">
        <v>100</v>
      </c>
      <c r="Q26" s="54">
        <v>60</v>
      </c>
      <c r="R26" s="54">
        <v>80</v>
      </c>
      <c r="S26" s="52">
        <v>70</v>
      </c>
      <c r="T26" s="52">
        <v>100</v>
      </c>
      <c r="U26" s="55">
        <v>50</v>
      </c>
      <c r="V26" s="55">
        <v>80</v>
      </c>
      <c r="W26" s="52">
        <v>70</v>
      </c>
      <c r="X26" s="52">
        <v>90</v>
      </c>
      <c r="Y26" s="56">
        <v>60</v>
      </c>
      <c r="Z26" s="56">
        <v>100</v>
      </c>
    </row>
    <row r="27" spans="2:26" ht="15">
      <c r="B27" t="s">
        <v>91</v>
      </c>
      <c r="C27" t="s">
        <v>124</v>
      </c>
      <c r="D27" t="s">
        <v>148</v>
      </c>
      <c r="E27" t="s">
        <v>169</v>
      </c>
      <c r="F27" t="s">
        <v>193</v>
      </c>
      <c r="G27" t="s">
        <v>169</v>
      </c>
      <c r="H27" t="s">
        <v>241</v>
      </c>
      <c r="I27" t="s">
        <v>148</v>
      </c>
      <c r="K27" s="52">
        <v>60</v>
      </c>
      <c r="L27" s="52">
        <v>100</v>
      </c>
      <c r="M27" s="53">
        <v>60</v>
      </c>
      <c r="N27" s="53">
        <v>100</v>
      </c>
      <c r="O27" s="52">
        <v>0</v>
      </c>
      <c r="P27" s="52">
        <v>40</v>
      </c>
      <c r="Q27" s="54">
        <v>30</v>
      </c>
      <c r="R27" s="54">
        <v>50</v>
      </c>
      <c r="S27" s="52">
        <v>80</v>
      </c>
      <c r="T27" s="52">
        <v>100</v>
      </c>
      <c r="U27" s="55">
        <v>50</v>
      </c>
      <c r="V27" s="55">
        <v>90</v>
      </c>
      <c r="W27" s="52">
        <v>80</v>
      </c>
      <c r="X27" s="52">
        <v>100</v>
      </c>
      <c r="Y27" s="56">
        <v>70</v>
      </c>
      <c r="Z27" s="56">
        <v>90</v>
      </c>
    </row>
    <row r="28" spans="2:26" ht="15">
      <c r="B28" t="s">
        <v>92</v>
      </c>
      <c r="C28" t="s">
        <v>125</v>
      </c>
      <c r="D28" t="s">
        <v>149</v>
      </c>
      <c r="E28" t="s">
        <v>170</v>
      </c>
      <c r="F28" t="s">
        <v>194</v>
      </c>
      <c r="G28" t="s">
        <v>170</v>
      </c>
      <c r="H28" t="s">
        <v>242</v>
      </c>
      <c r="I28" t="s">
        <v>170</v>
      </c>
      <c r="K28" s="52">
        <v>80</v>
      </c>
      <c r="L28" s="52">
        <v>100</v>
      </c>
      <c r="M28" s="53">
        <v>30</v>
      </c>
      <c r="N28" s="53">
        <v>60</v>
      </c>
      <c r="O28" s="52">
        <v>40</v>
      </c>
      <c r="P28" s="52">
        <v>80</v>
      </c>
      <c r="Q28" s="54">
        <v>60</v>
      </c>
      <c r="R28" s="54">
        <v>80</v>
      </c>
      <c r="S28" s="52">
        <v>60</v>
      </c>
      <c r="T28" s="52">
        <v>100</v>
      </c>
      <c r="U28" s="55">
        <v>0</v>
      </c>
      <c r="V28" s="55">
        <v>50</v>
      </c>
      <c r="W28" s="52">
        <v>20</v>
      </c>
      <c r="X28" s="52">
        <v>40</v>
      </c>
      <c r="Y28" s="56">
        <v>70</v>
      </c>
      <c r="Z28" s="56">
        <v>100</v>
      </c>
    </row>
    <row r="29" spans="2:26" ht="15">
      <c r="B29" t="s">
        <v>93</v>
      </c>
      <c r="C29" t="s">
        <v>126</v>
      </c>
      <c r="D29" t="s">
        <v>150</v>
      </c>
      <c r="E29" t="s">
        <v>171</v>
      </c>
      <c r="F29" t="s">
        <v>195</v>
      </c>
      <c r="G29" t="s">
        <v>171</v>
      </c>
      <c r="H29" t="s">
        <v>243</v>
      </c>
      <c r="I29" t="s">
        <v>171</v>
      </c>
      <c r="K29" s="52">
        <v>70</v>
      </c>
      <c r="L29" s="52">
        <v>90</v>
      </c>
      <c r="M29" s="53">
        <v>0</v>
      </c>
      <c r="N29" s="53">
        <v>60</v>
      </c>
      <c r="O29" s="52">
        <v>0</v>
      </c>
      <c r="P29" s="52">
        <v>60</v>
      </c>
      <c r="Q29" s="54">
        <v>80</v>
      </c>
      <c r="R29" s="54">
        <v>100</v>
      </c>
      <c r="S29" s="52">
        <v>50</v>
      </c>
      <c r="T29" s="52">
        <v>100</v>
      </c>
      <c r="U29" s="55">
        <v>10</v>
      </c>
      <c r="V29" s="55">
        <v>40</v>
      </c>
      <c r="W29" s="52">
        <v>30</v>
      </c>
      <c r="X29" s="52">
        <v>70</v>
      </c>
      <c r="Y29" s="56">
        <v>40</v>
      </c>
      <c r="Z29" s="56">
        <v>80</v>
      </c>
    </row>
    <row r="30" spans="2:26" ht="15">
      <c r="B30" t="s">
        <v>94</v>
      </c>
      <c r="C30" t="s">
        <v>127</v>
      </c>
      <c r="D30" t="s">
        <v>151</v>
      </c>
      <c r="E30" t="s">
        <v>172</v>
      </c>
      <c r="F30" t="s">
        <v>196</v>
      </c>
      <c r="G30" t="s">
        <v>172</v>
      </c>
      <c r="H30" t="s">
        <v>244</v>
      </c>
      <c r="I30" t="s">
        <v>172</v>
      </c>
      <c r="K30" s="52">
        <v>60</v>
      </c>
      <c r="L30" s="52">
        <v>100</v>
      </c>
      <c r="M30" s="53">
        <v>10</v>
      </c>
      <c r="N30" s="53">
        <v>40</v>
      </c>
      <c r="O30" s="52">
        <v>20</v>
      </c>
      <c r="P30" s="52">
        <v>80</v>
      </c>
      <c r="Q30" s="54">
        <v>50</v>
      </c>
      <c r="R30" s="54">
        <v>100</v>
      </c>
      <c r="S30" s="52">
        <v>40</v>
      </c>
      <c r="T30" s="52">
        <v>70</v>
      </c>
      <c r="U30" s="55">
        <v>70</v>
      </c>
      <c r="V30" s="55">
        <v>100</v>
      </c>
      <c r="W30" s="52">
        <v>30</v>
      </c>
      <c r="X30" s="52">
        <v>90</v>
      </c>
      <c r="Y30" s="56">
        <v>10</v>
      </c>
      <c r="Z30" s="56">
        <v>30</v>
      </c>
    </row>
    <row r="31" spans="2:26" ht="15">
      <c r="B31" t="s">
        <v>100</v>
      </c>
      <c r="C31" t="s">
        <v>128</v>
      </c>
      <c r="D31" t="s">
        <v>85</v>
      </c>
      <c r="E31" t="s">
        <v>173</v>
      </c>
      <c r="F31" t="s">
        <v>197</v>
      </c>
      <c r="G31" t="s">
        <v>173</v>
      </c>
      <c r="H31" t="s">
        <v>245</v>
      </c>
      <c r="I31" t="s">
        <v>173</v>
      </c>
      <c r="K31" s="52">
        <v>20</v>
      </c>
      <c r="L31" s="52">
        <v>60</v>
      </c>
      <c r="M31" s="53">
        <v>0</v>
      </c>
      <c r="N31" s="53">
        <v>20</v>
      </c>
      <c r="O31" s="52">
        <v>40</v>
      </c>
      <c r="P31" s="52">
        <v>60</v>
      </c>
      <c r="Q31" s="54">
        <v>0</v>
      </c>
      <c r="R31" s="54">
        <v>60</v>
      </c>
      <c r="S31" s="52">
        <v>10</v>
      </c>
      <c r="T31" s="52">
        <v>60</v>
      </c>
      <c r="U31" s="55">
        <v>80</v>
      </c>
      <c r="V31" s="55">
        <v>100</v>
      </c>
      <c r="W31" s="52">
        <v>0</v>
      </c>
      <c r="X31" s="52">
        <v>30</v>
      </c>
      <c r="Y31" s="56">
        <v>70</v>
      </c>
      <c r="Z31" s="56">
        <v>100</v>
      </c>
    </row>
    <row r="32" spans="2:26" ht="15">
      <c r="B32" t="s">
        <v>101</v>
      </c>
      <c r="C32" t="s">
        <v>129</v>
      </c>
      <c r="D32" t="s">
        <v>152</v>
      </c>
      <c r="E32" t="s">
        <v>174</v>
      </c>
      <c r="F32" t="s">
        <v>152</v>
      </c>
      <c r="G32" t="s">
        <v>174</v>
      </c>
      <c r="H32" t="s">
        <v>246</v>
      </c>
      <c r="I32" t="s">
        <v>152</v>
      </c>
      <c r="K32" s="52">
        <v>50</v>
      </c>
      <c r="L32" s="52">
        <v>90</v>
      </c>
      <c r="M32" s="53">
        <v>40</v>
      </c>
      <c r="N32" s="53">
        <v>100</v>
      </c>
      <c r="O32" s="52">
        <v>40</v>
      </c>
      <c r="P32" s="52">
        <v>70</v>
      </c>
      <c r="Q32" s="54">
        <v>40</v>
      </c>
      <c r="R32" s="54">
        <v>60</v>
      </c>
      <c r="S32" s="52">
        <v>20</v>
      </c>
      <c r="T32" s="52">
        <v>70</v>
      </c>
      <c r="U32" s="55">
        <v>80</v>
      </c>
      <c r="V32" s="55">
        <v>100</v>
      </c>
      <c r="W32" s="52">
        <v>50</v>
      </c>
      <c r="X32" s="52">
        <v>90</v>
      </c>
      <c r="Y32" s="56">
        <v>20</v>
      </c>
      <c r="Z32" s="56">
        <v>40</v>
      </c>
    </row>
    <row r="33" spans="2:26" ht="15">
      <c r="B33" t="s">
        <v>95</v>
      </c>
      <c r="C33" t="s">
        <v>130</v>
      </c>
      <c r="D33" t="s">
        <v>153</v>
      </c>
      <c r="E33" t="s">
        <v>175</v>
      </c>
      <c r="F33" t="s">
        <v>198</v>
      </c>
      <c r="G33" t="s">
        <v>175</v>
      </c>
      <c r="H33" t="s">
        <v>247</v>
      </c>
      <c r="I33" t="s">
        <v>198</v>
      </c>
      <c r="K33" s="52">
        <v>40</v>
      </c>
      <c r="L33" s="52">
        <v>60</v>
      </c>
      <c r="M33" s="53">
        <v>70</v>
      </c>
      <c r="N33" s="53">
        <v>100</v>
      </c>
      <c r="O33" s="52">
        <v>60</v>
      </c>
      <c r="P33" s="52">
        <v>90</v>
      </c>
      <c r="Q33" s="54">
        <v>70</v>
      </c>
      <c r="R33" s="54">
        <v>100</v>
      </c>
      <c r="S33" s="52">
        <v>10</v>
      </c>
      <c r="T33" s="52">
        <v>30</v>
      </c>
      <c r="U33" s="55">
        <v>0</v>
      </c>
      <c r="V33" s="55">
        <v>30</v>
      </c>
      <c r="W33" s="52">
        <v>40</v>
      </c>
      <c r="X33" s="52">
        <v>60</v>
      </c>
      <c r="Y33" s="56">
        <v>80</v>
      </c>
      <c r="Z33" s="56">
        <v>100</v>
      </c>
    </row>
    <row r="34" spans="2:26" ht="15">
      <c r="B34" t="s">
        <v>96</v>
      </c>
      <c r="C34" t="s">
        <v>131</v>
      </c>
      <c r="D34" t="s">
        <v>154</v>
      </c>
      <c r="E34" t="s">
        <v>176</v>
      </c>
      <c r="F34" t="s">
        <v>199</v>
      </c>
      <c r="G34" t="s">
        <v>204</v>
      </c>
      <c r="H34" t="s">
        <v>248</v>
      </c>
      <c r="I34" t="s">
        <v>199</v>
      </c>
      <c r="K34" s="52">
        <v>20</v>
      </c>
      <c r="L34" s="52">
        <v>80</v>
      </c>
      <c r="M34" s="53">
        <v>50</v>
      </c>
      <c r="N34" s="53">
        <v>100</v>
      </c>
      <c r="O34" s="52">
        <v>30</v>
      </c>
      <c r="P34" s="52">
        <v>60</v>
      </c>
      <c r="Q34" s="54">
        <v>80</v>
      </c>
      <c r="R34" s="54">
        <v>100</v>
      </c>
      <c r="S34" s="52">
        <v>0</v>
      </c>
      <c r="T34" s="52">
        <v>30</v>
      </c>
      <c r="U34" s="55">
        <v>60</v>
      </c>
      <c r="V34" s="55">
        <v>80</v>
      </c>
      <c r="W34" s="52">
        <v>0</v>
      </c>
      <c r="X34" s="52">
        <v>20</v>
      </c>
      <c r="Y34" s="56">
        <v>40</v>
      </c>
      <c r="Z34" s="56">
        <v>90</v>
      </c>
    </row>
    <row r="35" spans="2:26" ht="15">
      <c r="B35" t="s">
        <v>97</v>
      </c>
      <c r="C35" t="s">
        <v>132</v>
      </c>
      <c r="D35" t="s">
        <v>112</v>
      </c>
      <c r="E35" t="s">
        <v>177</v>
      </c>
      <c r="F35" t="s">
        <v>173</v>
      </c>
      <c r="G35" t="s">
        <v>205</v>
      </c>
      <c r="H35" t="s">
        <v>249</v>
      </c>
      <c r="I35" t="s">
        <v>173</v>
      </c>
      <c r="K35" s="52">
        <v>30</v>
      </c>
      <c r="L35" s="52">
        <v>60</v>
      </c>
      <c r="M35" s="53">
        <v>60</v>
      </c>
      <c r="N35" s="53">
        <v>60</v>
      </c>
      <c r="O35" s="52">
        <v>10</v>
      </c>
      <c r="P35" s="52">
        <v>10</v>
      </c>
      <c r="Q35" s="54">
        <v>30</v>
      </c>
      <c r="R35" s="54">
        <v>30</v>
      </c>
      <c r="S35" s="52">
        <v>80</v>
      </c>
      <c r="T35" s="52">
        <v>70</v>
      </c>
      <c r="U35" s="55">
        <v>50</v>
      </c>
      <c r="V35" s="55">
        <v>70</v>
      </c>
      <c r="W35" s="52">
        <v>10</v>
      </c>
      <c r="X35" s="52">
        <v>30</v>
      </c>
      <c r="Y35" s="56">
        <v>0</v>
      </c>
      <c r="Z35" s="56">
        <v>-10</v>
      </c>
    </row>
    <row r="36" spans="2:26" ht="15">
      <c r="B36" t="s">
        <v>98</v>
      </c>
      <c r="C36" t="s">
        <v>133</v>
      </c>
      <c r="D36" t="s">
        <v>155</v>
      </c>
      <c r="E36" t="s">
        <v>178</v>
      </c>
      <c r="F36" t="s">
        <v>200</v>
      </c>
      <c r="G36" t="s">
        <v>141</v>
      </c>
      <c r="H36" t="s">
        <v>250</v>
      </c>
      <c r="I36" t="s">
        <v>141</v>
      </c>
      <c r="K36" s="52">
        <v>50</v>
      </c>
      <c r="L36" s="52">
        <v>60</v>
      </c>
      <c r="M36" s="53">
        <v>70</v>
      </c>
      <c r="N36" s="53">
        <v>70</v>
      </c>
      <c r="O36" s="52">
        <v>80</v>
      </c>
      <c r="P36" s="52">
        <v>100</v>
      </c>
      <c r="Q36" s="54">
        <v>0</v>
      </c>
      <c r="R36" s="54">
        <v>30</v>
      </c>
      <c r="S36" s="52">
        <v>40</v>
      </c>
      <c r="T36" s="52">
        <v>80</v>
      </c>
      <c r="U36" s="55">
        <v>40</v>
      </c>
      <c r="V36" s="55">
        <v>50</v>
      </c>
      <c r="W36" s="52">
        <v>40</v>
      </c>
      <c r="X36" s="52">
        <v>60</v>
      </c>
      <c r="Y36" s="56">
        <v>30</v>
      </c>
      <c r="Z36" s="56">
        <v>50</v>
      </c>
    </row>
    <row r="37" spans="2:26" ht="15">
      <c r="B37" t="s">
        <v>99</v>
      </c>
      <c r="C37" t="s">
        <v>134</v>
      </c>
      <c r="D37" t="s">
        <v>156</v>
      </c>
      <c r="E37" t="s">
        <v>179</v>
      </c>
      <c r="F37" t="s">
        <v>201</v>
      </c>
      <c r="G37" t="s">
        <v>206</v>
      </c>
      <c r="H37" t="s">
        <v>251</v>
      </c>
      <c r="I37" t="s">
        <v>206</v>
      </c>
      <c r="K37" s="52">
        <v>20</v>
      </c>
      <c r="L37" s="52">
        <v>30</v>
      </c>
      <c r="M37" s="53">
        <v>40</v>
      </c>
      <c r="N37" s="53">
        <v>40</v>
      </c>
      <c r="O37" s="52">
        <v>60</v>
      </c>
      <c r="P37" s="52">
        <v>70</v>
      </c>
      <c r="Q37" s="54">
        <v>50</v>
      </c>
      <c r="R37" s="54">
        <v>40</v>
      </c>
      <c r="S37" s="52">
        <v>80</v>
      </c>
      <c r="T37" s="52">
        <v>80</v>
      </c>
      <c r="U37" s="55">
        <v>60</v>
      </c>
      <c r="V37" s="55">
        <v>100</v>
      </c>
      <c r="W37" s="52">
        <v>40</v>
      </c>
      <c r="X37" s="52">
        <v>50</v>
      </c>
      <c r="Y37" s="56">
        <v>30</v>
      </c>
      <c r="Z37" s="56">
        <v>50</v>
      </c>
    </row>
    <row r="38" spans="2:26" ht="15">
      <c r="B38" t="s">
        <v>102</v>
      </c>
      <c r="C38" t="s">
        <v>135</v>
      </c>
      <c r="D38" t="s">
        <v>157</v>
      </c>
      <c r="E38" t="s">
        <v>180</v>
      </c>
      <c r="F38" t="s">
        <v>202</v>
      </c>
      <c r="G38" t="s">
        <v>207</v>
      </c>
      <c r="H38" t="s">
        <v>252</v>
      </c>
      <c r="I38" t="s">
        <v>207</v>
      </c>
      <c r="K38" s="52">
        <v>40</v>
      </c>
      <c r="L38" s="52">
        <v>60</v>
      </c>
      <c r="M38" s="53">
        <v>20</v>
      </c>
      <c r="N38" s="53">
        <v>60</v>
      </c>
      <c r="O38" s="52">
        <v>60</v>
      </c>
      <c r="P38" s="52">
        <v>50</v>
      </c>
      <c r="Q38" s="54">
        <v>20</v>
      </c>
      <c r="R38" s="54">
        <v>30</v>
      </c>
      <c r="S38" s="52">
        <v>50</v>
      </c>
      <c r="T38" s="52">
        <v>90</v>
      </c>
      <c r="U38" s="55">
        <v>50</v>
      </c>
      <c r="V38" s="55">
        <v>50</v>
      </c>
      <c r="W38" s="52">
        <v>40</v>
      </c>
      <c r="X38" s="52">
        <v>80</v>
      </c>
      <c r="Y38" s="56">
        <v>10</v>
      </c>
      <c r="Z38" s="56">
        <v>0</v>
      </c>
    </row>
    <row r="39" spans="2:26" ht="15">
      <c r="B39" t="s">
        <v>103</v>
      </c>
      <c r="C39" t="s">
        <v>80</v>
      </c>
      <c r="D39" t="s">
        <v>82</v>
      </c>
      <c r="E39" t="s">
        <v>181</v>
      </c>
      <c r="F39" t="s">
        <v>203</v>
      </c>
      <c r="G39" t="s">
        <v>208</v>
      </c>
      <c r="H39" t="s">
        <v>253</v>
      </c>
      <c r="I39" t="s">
        <v>208</v>
      </c>
      <c r="K39" s="52">
        <v>10</v>
      </c>
      <c r="L39" s="52">
        <v>20</v>
      </c>
      <c r="M39" s="53">
        <v>40</v>
      </c>
      <c r="N39" s="53">
        <v>80</v>
      </c>
      <c r="O39" s="52">
        <v>20</v>
      </c>
      <c r="P39" s="52">
        <v>50</v>
      </c>
      <c r="Q39" s="54">
        <v>0</v>
      </c>
      <c r="R39" s="54">
        <v>0</v>
      </c>
      <c r="S39" s="52">
        <v>40</v>
      </c>
      <c r="T39" s="52">
        <v>50</v>
      </c>
      <c r="U39" s="55">
        <v>70</v>
      </c>
      <c r="V39" s="55">
        <v>90</v>
      </c>
      <c r="W39" s="52">
        <v>20</v>
      </c>
      <c r="X39" s="52">
        <v>30</v>
      </c>
      <c r="Y39" s="56">
        <v>0</v>
      </c>
      <c r="Z39" s="56">
        <v>0</v>
      </c>
    </row>
  </sheetData>
  <sheetProtection/>
  <mergeCells count="10">
    <mergeCell ref="AI8:AJ8"/>
    <mergeCell ref="V3:W3"/>
    <mergeCell ref="Z3:AA3"/>
    <mergeCell ref="AD3:AE3"/>
    <mergeCell ref="AI3:AJ3"/>
    <mergeCell ref="AI5:AJ5"/>
    <mergeCell ref="V6:W6"/>
    <mergeCell ref="Z6:AA6"/>
    <mergeCell ref="AD6:AE6"/>
    <mergeCell ref="AI6:AJ6"/>
  </mergeCells>
  <printOptions/>
  <pageMargins left="0.7" right="0.7" top="0.75" bottom="0.75" header="0.3" footer="0.3"/>
  <pageSetup horizontalDpi="1200" verticalDpi="12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B2:X170"/>
  <sheetViews>
    <sheetView showGridLines="0" zoomScale="80" zoomScaleNormal="80" zoomScalePageLayoutView="0" workbookViewId="0" topLeftCell="A49">
      <selection activeCell="E147" sqref="E147:G149"/>
    </sheetView>
  </sheetViews>
  <sheetFormatPr defaultColWidth="9.140625" defaultRowHeight="15"/>
  <cols>
    <col min="1" max="2" width="3.28125" style="27" customWidth="1"/>
    <col min="3" max="13" width="10.7109375" style="27" customWidth="1"/>
    <col min="14" max="14" width="9.140625" style="27" customWidth="1"/>
    <col min="15" max="15" width="10.7109375" style="27" customWidth="1"/>
    <col min="16" max="16384" width="9.140625" style="27" customWidth="1"/>
  </cols>
  <sheetData>
    <row r="1" ht="14.25"/>
    <row r="2" spans="4:18" s="61" customFormat="1" ht="18" customHeight="1">
      <c r="D2" s="63" t="s">
        <v>2</v>
      </c>
      <c r="E2" s="62">
        <f>IF(Cover!D3=0,"",Cover!D3)</f>
      </c>
      <c r="H2" s="63" t="s">
        <v>17</v>
      </c>
      <c r="I2" s="218">
        <f>IF(Cover!J3=0,"",Cover!J3)</f>
      </c>
      <c r="J2" s="219"/>
      <c r="K2" s="219"/>
      <c r="O2" s="63" t="s">
        <v>61</v>
      </c>
      <c r="P2" s="220"/>
      <c r="Q2" s="221"/>
      <c r="R2" s="222"/>
    </row>
    <row r="3" spans="3:7" ht="18">
      <c r="C3" s="29"/>
      <c r="D3" s="28" t="s">
        <v>26</v>
      </c>
      <c r="E3" s="29">
        <f>Cover!S22</f>
      </c>
      <c r="F3" s="29"/>
      <c r="G3" s="29"/>
    </row>
    <row r="4" ht="14.25">
      <c r="C4" s="30"/>
    </row>
    <row r="5" spans="2:4" ht="20.25">
      <c r="B5" s="40" t="s">
        <v>27</v>
      </c>
      <c r="D5" s="30"/>
    </row>
    <row r="6" spans="3:7" ht="18.75" thickBot="1">
      <c r="C6" s="39"/>
      <c r="D6" s="39"/>
      <c r="E6" s="39"/>
      <c r="F6" s="42"/>
      <c r="G6" s="42"/>
    </row>
    <row r="7" spans="5:16" s="31" customFormat="1" ht="94.5" customHeight="1" thickBot="1">
      <c r="E7" s="117"/>
      <c r="F7" s="223" t="s">
        <v>18</v>
      </c>
      <c r="G7" s="224"/>
      <c r="H7" s="118" t="s">
        <v>19</v>
      </c>
      <c r="I7" s="119" t="str">
        <f>"# "&amp;Cover!$K13&amp;" and Higher"</f>
        <v>#  and Higher</v>
      </c>
      <c r="J7" s="120" t="str">
        <f>"% "&amp;Cover!$K13&amp;" and Higher"</f>
        <v>%  and Higher</v>
      </c>
      <c r="K7" s="121" t="str">
        <f>"# "&amp;Cover!$K14</f>
        <v># </v>
      </c>
      <c r="L7" s="119" t="str">
        <f>"% "&amp;Cover!$K14</f>
        <v>% </v>
      </c>
      <c r="M7" s="121" t="str">
        <f>"# "&amp;Cover!$K15</f>
        <v># </v>
      </c>
      <c r="N7" s="119" t="str">
        <f>"% "&amp;Cover!$K15</f>
        <v>% </v>
      </c>
      <c r="O7" s="121" t="str">
        <f>"# "&amp;Cover!$K16</f>
        <v># </v>
      </c>
      <c r="P7" s="122" t="str">
        <f>"% "&amp;Cover!$K16</f>
        <v>% </v>
      </c>
    </row>
    <row r="8" spans="6:16" s="32" customFormat="1" ht="14.25">
      <c r="F8" s="225">
        <f>Cover!D4</f>
        <v>0</v>
      </c>
      <c r="G8" s="226"/>
      <c r="H8" s="149">
        <f>Tchr1!$E$4</f>
        <v>3</v>
      </c>
      <c r="I8" s="123">
        <f>Tchr1!$E$5</f>
        <v>3</v>
      </c>
      <c r="J8" s="99">
        <f>IF(H8=0,0,(I8/H8))</f>
        <v>1</v>
      </c>
      <c r="K8" s="108">
        <f>Tchr1!$E$7</f>
        <v>0</v>
      </c>
      <c r="L8" s="100">
        <f>IF(K8=0,0,(K8/H8))</f>
        <v>0</v>
      </c>
      <c r="M8" s="108">
        <f>Tchr1!$E$9</f>
        <v>0</v>
      </c>
      <c r="N8" s="100">
        <f>IF(M8=0,0,(M8/H8))</f>
        <v>0</v>
      </c>
      <c r="O8" s="108">
        <f>Tchr1!$E$11</f>
        <v>0</v>
      </c>
      <c r="P8" s="101">
        <f aca="true" t="shared" si="0" ref="P8:P16">IF(O8=0,0,(O8/H8))</f>
        <v>0</v>
      </c>
    </row>
    <row r="9" spans="6:16" s="32" customFormat="1" ht="14.25">
      <c r="F9" s="227">
        <f>Cover!D5</f>
        <v>0</v>
      </c>
      <c r="G9" s="228"/>
      <c r="H9" s="150">
        <f>Tchr2!$E$4</f>
        <v>0</v>
      </c>
      <c r="I9" s="125">
        <f>Tchr2!$E$5</f>
        <v>0</v>
      </c>
      <c r="J9" s="126">
        <f aca="true" t="shared" si="1" ref="J9:J15">IF(H9=0,0,(I9/H9))</f>
        <v>0</v>
      </c>
      <c r="K9" s="103">
        <f>Tchr2!$E$7</f>
        <v>0</v>
      </c>
      <c r="L9" s="127">
        <f aca="true" t="shared" si="2" ref="L9:L15">IF(K9=0,0,(K9/H9))</f>
        <v>0</v>
      </c>
      <c r="M9" s="103">
        <f>Tchr2!$E$9</f>
        <v>0</v>
      </c>
      <c r="N9" s="127">
        <f aca="true" t="shared" si="3" ref="N9:N15">IF(M9=0,0,(M9/H9))</f>
        <v>0</v>
      </c>
      <c r="O9" s="103">
        <f>Tchr2!$E$11</f>
        <v>0</v>
      </c>
      <c r="P9" s="128">
        <f t="shared" si="0"/>
        <v>0</v>
      </c>
    </row>
    <row r="10" spans="6:16" s="32" customFormat="1" ht="14.25">
      <c r="F10" s="227">
        <f>Cover!D6</f>
        <v>0</v>
      </c>
      <c r="G10" s="228"/>
      <c r="H10" s="150">
        <f>Tchr3!$E$4</f>
        <v>0</v>
      </c>
      <c r="I10" s="125">
        <f>Tchr3!$E$5</f>
        <v>0</v>
      </c>
      <c r="J10" s="126">
        <f t="shared" si="1"/>
        <v>0</v>
      </c>
      <c r="K10" s="103">
        <f>Tchr3!$E$7</f>
        <v>0</v>
      </c>
      <c r="L10" s="127">
        <f t="shared" si="2"/>
        <v>0</v>
      </c>
      <c r="M10" s="103">
        <f>Tchr3!$E$9</f>
        <v>0</v>
      </c>
      <c r="N10" s="127">
        <f t="shared" si="3"/>
        <v>0</v>
      </c>
      <c r="O10" s="103">
        <f>Tchr3!$E$11</f>
        <v>0</v>
      </c>
      <c r="P10" s="128">
        <f t="shared" si="0"/>
        <v>0</v>
      </c>
    </row>
    <row r="11" spans="6:16" s="32" customFormat="1" ht="14.25">
      <c r="F11" s="227">
        <f>Cover!D7</f>
        <v>0</v>
      </c>
      <c r="G11" s="228"/>
      <c r="H11" s="150">
        <f>Tchr4!$E$4</f>
        <v>0</v>
      </c>
      <c r="I11" s="125">
        <f>Tchr4!$E$5</f>
        <v>0</v>
      </c>
      <c r="J11" s="126">
        <f t="shared" si="1"/>
        <v>0</v>
      </c>
      <c r="K11" s="103">
        <f>Tchr4!$E$7</f>
        <v>0</v>
      </c>
      <c r="L11" s="127">
        <f t="shared" si="2"/>
        <v>0</v>
      </c>
      <c r="M11" s="103">
        <f>Tchr4!$E$9</f>
        <v>0</v>
      </c>
      <c r="N11" s="127">
        <f t="shared" si="3"/>
        <v>0</v>
      </c>
      <c r="O11" s="103">
        <f>Tchr4!$E$11</f>
        <v>0</v>
      </c>
      <c r="P11" s="128">
        <f t="shared" si="0"/>
        <v>0</v>
      </c>
    </row>
    <row r="12" spans="6:16" s="32" customFormat="1" ht="14.25">
      <c r="F12" s="227">
        <f>Cover!D8</f>
        <v>0</v>
      </c>
      <c r="G12" s="228"/>
      <c r="H12" s="150">
        <f>Tchr5!$E$4</f>
        <v>0</v>
      </c>
      <c r="I12" s="125">
        <f>Tchr5!$E$5</f>
        <v>0</v>
      </c>
      <c r="J12" s="126">
        <f t="shared" si="1"/>
        <v>0</v>
      </c>
      <c r="K12" s="103">
        <f>Tchr5!$E$7</f>
        <v>0</v>
      </c>
      <c r="L12" s="127">
        <f t="shared" si="2"/>
        <v>0</v>
      </c>
      <c r="M12" s="103">
        <f>Tchr5!$E$9</f>
        <v>0</v>
      </c>
      <c r="N12" s="127">
        <f t="shared" si="3"/>
        <v>0</v>
      </c>
      <c r="O12" s="103">
        <f>Tchr5!$E$11</f>
        <v>0</v>
      </c>
      <c r="P12" s="128">
        <f t="shared" si="0"/>
        <v>0</v>
      </c>
    </row>
    <row r="13" spans="6:16" s="32" customFormat="1" ht="14.25">
      <c r="F13" s="229">
        <f>Cover!D9</f>
        <v>0</v>
      </c>
      <c r="G13" s="230"/>
      <c r="H13" s="150">
        <f>Tchr6!$E$4</f>
        <v>0</v>
      </c>
      <c r="I13" s="125">
        <f>Tchr6!$E$5</f>
        <v>0</v>
      </c>
      <c r="J13" s="126">
        <f t="shared" si="1"/>
        <v>0</v>
      </c>
      <c r="K13" s="103">
        <f>Tchr6!$E$7</f>
        <v>0</v>
      </c>
      <c r="L13" s="127">
        <f t="shared" si="2"/>
        <v>0</v>
      </c>
      <c r="M13" s="103">
        <f>Tchr6!$E$9</f>
        <v>0</v>
      </c>
      <c r="N13" s="127">
        <f t="shared" si="3"/>
        <v>0</v>
      </c>
      <c r="O13" s="103">
        <f>Tchr6!$E$11</f>
        <v>0</v>
      </c>
      <c r="P13" s="128">
        <f t="shared" si="0"/>
        <v>0</v>
      </c>
    </row>
    <row r="14" spans="6:16" s="32" customFormat="1" ht="14.25">
      <c r="F14" s="229">
        <f>Cover!D10</f>
        <v>0</v>
      </c>
      <c r="G14" s="230"/>
      <c r="H14" s="150">
        <f>Tchr7!$E$4</f>
        <v>0</v>
      </c>
      <c r="I14" s="125">
        <f>Tchr7!$E$5</f>
        <v>0</v>
      </c>
      <c r="J14" s="126">
        <f t="shared" si="1"/>
        <v>0</v>
      </c>
      <c r="K14" s="103">
        <f>Tchr7!$E$7</f>
        <v>0</v>
      </c>
      <c r="L14" s="127">
        <f t="shared" si="2"/>
        <v>0</v>
      </c>
      <c r="M14" s="103">
        <f>Tchr7!$E$9</f>
        <v>0</v>
      </c>
      <c r="N14" s="127">
        <f t="shared" si="3"/>
        <v>0</v>
      </c>
      <c r="O14" s="103">
        <f>Tchr7!$E$11</f>
        <v>0</v>
      </c>
      <c r="P14" s="128">
        <f t="shared" si="0"/>
        <v>0</v>
      </c>
    </row>
    <row r="15" spans="6:16" s="32" customFormat="1" ht="15" thickBot="1">
      <c r="F15" s="231">
        <f>Cover!D11</f>
        <v>0</v>
      </c>
      <c r="G15" s="232"/>
      <c r="H15" s="151">
        <f>Tchr8!$E$4</f>
        <v>0</v>
      </c>
      <c r="I15" s="129">
        <f>Tchr8!$E$5</f>
        <v>0</v>
      </c>
      <c r="J15" s="130">
        <f t="shared" si="1"/>
        <v>0</v>
      </c>
      <c r="K15" s="105">
        <f>Tchr8!$E$7</f>
        <v>0</v>
      </c>
      <c r="L15" s="131">
        <f t="shared" si="2"/>
        <v>0</v>
      </c>
      <c r="M15" s="105">
        <f>Tchr8!$E$9</f>
        <v>0</v>
      </c>
      <c r="N15" s="131">
        <f t="shared" si="3"/>
        <v>0</v>
      </c>
      <c r="O15" s="105">
        <f>Tchr8!$E$11</f>
        <v>0</v>
      </c>
      <c r="P15" s="132">
        <f t="shared" si="0"/>
        <v>0</v>
      </c>
    </row>
    <row r="16" spans="6:16" s="32" customFormat="1" ht="15" thickBot="1">
      <c r="F16" s="233" t="s">
        <v>33</v>
      </c>
      <c r="G16" s="234"/>
      <c r="H16" s="133">
        <f>SUM(H8:H13)</f>
        <v>3</v>
      </c>
      <c r="I16" s="134">
        <f>SUM(I8:I13)</f>
        <v>3</v>
      </c>
      <c r="J16" s="135">
        <f>IF(H16=0,0,(I16/H16))</f>
        <v>1</v>
      </c>
      <c r="K16" s="136">
        <f>SUM(K8:K13)</f>
        <v>0</v>
      </c>
      <c r="L16" s="137">
        <f>IF(K16=0,0,(K16/H16))</f>
        <v>0</v>
      </c>
      <c r="M16" s="136">
        <f>SUM(M8:M13)</f>
        <v>0</v>
      </c>
      <c r="N16" s="137">
        <f>IF(M16=0,0,(M16/H16))</f>
        <v>0</v>
      </c>
      <c r="O16" s="136">
        <f>SUM(O8:O13)</f>
        <v>0</v>
      </c>
      <c r="P16" s="138">
        <f t="shared" si="0"/>
        <v>0</v>
      </c>
    </row>
    <row r="17" spans="3:12" s="32" customFormat="1" ht="14.25">
      <c r="C17" s="27"/>
      <c r="D17" s="27"/>
      <c r="E17" s="27"/>
      <c r="F17" s="27"/>
      <c r="G17" s="27"/>
      <c r="H17" s="27"/>
      <c r="I17" s="27"/>
      <c r="J17" s="27"/>
      <c r="K17" s="27"/>
      <c r="L17" s="27"/>
    </row>
    <row r="18" spans="2:12" s="32" customFormat="1" ht="20.25">
      <c r="B18" s="139" t="s">
        <v>109</v>
      </c>
      <c r="D18" s="38"/>
      <c r="E18" s="38"/>
      <c r="F18" s="38"/>
      <c r="G18" s="38"/>
      <c r="H18" s="38"/>
      <c r="I18" s="38"/>
      <c r="J18" s="27"/>
      <c r="K18" s="27"/>
      <c r="L18" s="27"/>
    </row>
    <row r="19" spans="3:12" s="32" customFormat="1" ht="14.25">
      <c r="C19" s="27" t="s">
        <v>224</v>
      </c>
      <c r="D19" s="27"/>
      <c r="E19" s="27"/>
      <c r="F19" s="27"/>
      <c r="G19" s="27"/>
      <c r="H19" s="27"/>
      <c r="I19" s="27"/>
      <c r="J19" s="27"/>
      <c r="K19" s="27"/>
      <c r="L19" s="27"/>
    </row>
    <row r="20" spans="3:12" s="32" customFormat="1" ht="15" thickBot="1">
      <c r="C20" s="27"/>
      <c r="D20" s="27"/>
      <c r="E20" s="27"/>
      <c r="F20" s="27"/>
      <c r="G20" s="27"/>
      <c r="H20" s="27"/>
      <c r="I20" s="27"/>
      <c r="J20" s="27"/>
      <c r="K20" s="27"/>
      <c r="L20" s="27"/>
    </row>
    <row r="21" spans="5:24" s="32" customFormat="1" ht="15.75" thickBot="1">
      <c r="E21" s="235" t="str">
        <f>"Students "&amp;Cover!K13&amp;" or Higher"</f>
        <v>Students  or Higher</v>
      </c>
      <c r="F21" s="236"/>
      <c r="G21" s="236"/>
      <c r="H21" s="236"/>
      <c r="I21" s="236"/>
      <c r="J21" s="236"/>
      <c r="K21" s="236"/>
      <c r="L21" s="236"/>
      <c r="M21" s="236"/>
      <c r="N21" s="236"/>
      <c r="O21" s="236"/>
      <c r="P21" s="236"/>
      <c r="Q21" s="236"/>
      <c r="R21" s="236"/>
      <c r="S21" s="236"/>
      <c r="T21" s="237"/>
      <c r="U21" s="57"/>
      <c r="V21" s="46"/>
      <c r="W21" s="46"/>
      <c r="X21" s="46"/>
    </row>
    <row r="22" spans="5:24" s="32" customFormat="1" ht="15.75" customHeight="1" thickBot="1">
      <c r="E22" s="238" t="s">
        <v>221</v>
      </c>
      <c r="F22" s="239"/>
      <c r="G22" s="239"/>
      <c r="H22" s="239"/>
      <c r="I22" s="239"/>
      <c r="J22" s="239"/>
      <c r="K22" s="239"/>
      <c r="L22" s="240"/>
      <c r="M22" s="238" t="s">
        <v>222</v>
      </c>
      <c r="N22" s="239"/>
      <c r="O22" s="239"/>
      <c r="P22" s="239"/>
      <c r="Q22" s="239"/>
      <c r="R22" s="239"/>
      <c r="S22" s="239"/>
      <c r="T22" s="240"/>
      <c r="U22" s="57"/>
      <c r="V22" s="46"/>
      <c r="W22" s="46"/>
      <c r="X22" s="46"/>
    </row>
    <row r="23" spans="5:24" s="32" customFormat="1" ht="15" customHeight="1">
      <c r="E23" s="241" t="s">
        <v>282</v>
      </c>
      <c r="F23" s="242"/>
      <c r="G23" s="242"/>
      <c r="H23" s="242"/>
      <c r="I23" s="242"/>
      <c r="J23" s="242"/>
      <c r="K23" s="242"/>
      <c r="L23" s="243"/>
      <c r="M23" s="241" t="s">
        <v>283</v>
      </c>
      <c r="N23" s="242"/>
      <c r="O23" s="242"/>
      <c r="P23" s="242"/>
      <c r="Q23" s="242"/>
      <c r="R23" s="242"/>
      <c r="S23" s="242"/>
      <c r="T23" s="243"/>
      <c r="U23" s="57"/>
      <c r="V23" s="46"/>
      <c r="W23" s="46"/>
      <c r="X23" s="46"/>
    </row>
    <row r="24" spans="5:24" s="32" customFormat="1" ht="15" customHeight="1">
      <c r="E24" s="244"/>
      <c r="F24" s="245"/>
      <c r="G24" s="245"/>
      <c r="H24" s="245"/>
      <c r="I24" s="245"/>
      <c r="J24" s="245"/>
      <c r="K24" s="245"/>
      <c r="L24" s="246"/>
      <c r="M24" s="244"/>
      <c r="N24" s="245"/>
      <c r="O24" s="245"/>
      <c r="P24" s="245"/>
      <c r="Q24" s="245"/>
      <c r="R24" s="245"/>
      <c r="S24" s="245"/>
      <c r="T24" s="246"/>
      <c r="U24" s="57"/>
      <c r="V24" s="46"/>
      <c r="W24" s="46"/>
      <c r="X24" s="46"/>
    </row>
    <row r="25" spans="5:24" s="32" customFormat="1" ht="15" customHeight="1">
      <c r="E25" s="244"/>
      <c r="F25" s="245"/>
      <c r="G25" s="245"/>
      <c r="H25" s="245"/>
      <c r="I25" s="245"/>
      <c r="J25" s="245"/>
      <c r="K25" s="245"/>
      <c r="L25" s="246"/>
      <c r="M25" s="244"/>
      <c r="N25" s="245"/>
      <c r="O25" s="245"/>
      <c r="P25" s="245"/>
      <c r="Q25" s="245"/>
      <c r="R25" s="245"/>
      <c r="S25" s="245"/>
      <c r="T25" s="246"/>
      <c r="U25" s="57"/>
      <c r="V25" s="46"/>
      <c r="W25" s="46"/>
      <c r="X25" s="46"/>
    </row>
    <row r="26" spans="5:24" s="32" customFormat="1" ht="15" customHeight="1">
      <c r="E26" s="244"/>
      <c r="F26" s="245"/>
      <c r="G26" s="245"/>
      <c r="H26" s="245"/>
      <c r="I26" s="245"/>
      <c r="J26" s="245"/>
      <c r="K26" s="245"/>
      <c r="L26" s="246"/>
      <c r="M26" s="244"/>
      <c r="N26" s="245"/>
      <c r="O26" s="245"/>
      <c r="P26" s="245"/>
      <c r="Q26" s="245"/>
      <c r="R26" s="245"/>
      <c r="S26" s="245"/>
      <c r="T26" s="246"/>
      <c r="U26" s="57"/>
      <c r="V26" s="46"/>
      <c r="W26" s="46"/>
      <c r="X26" s="46"/>
    </row>
    <row r="27" spans="5:24" s="32" customFormat="1" ht="15" customHeight="1">
      <c r="E27" s="244"/>
      <c r="F27" s="245"/>
      <c r="G27" s="245"/>
      <c r="H27" s="245"/>
      <c r="I27" s="245"/>
      <c r="J27" s="245"/>
      <c r="K27" s="245"/>
      <c r="L27" s="246"/>
      <c r="M27" s="244"/>
      <c r="N27" s="245"/>
      <c r="O27" s="245"/>
      <c r="P27" s="245"/>
      <c r="Q27" s="245"/>
      <c r="R27" s="245"/>
      <c r="S27" s="245"/>
      <c r="T27" s="246"/>
      <c r="U27" s="57"/>
      <c r="V27" s="46"/>
      <c r="W27" s="46"/>
      <c r="X27" s="46"/>
    </row>
    <row r="28" spans="5:24" s="32" customFormat="1" ht="15" customHeight="1">
      <c r="E28" s="244"/>
      <c r="F28" s="245"/>
      <c r="G28" s="245"/>
      <c r="H28" s="245"/>
      <c r="I28" s="245"/>
      <c r="J28" s="245"/>
      <c r="K28" s="245"/>
      <c r="L28" s="246"/>
      <c r="M28" s="244"/>
      <c r="N28" s="245"/>
      <c r="O28" s="245"/>
      <c r="P28" s="245"/>
      <c r="Q28" s="245"/>
      <c r="R28" s="245"/>
      <c r="S28" s="245"/>
      <c r="T28" s="246"/>
      <c r="U28" s="57"/>
      <c r="V28" s="46"/>
      <c r="W28" s="46"/>
      <c r="X28" s="46"/>
    </row>
    <row r="29" spans="5:24" s="32" customFormat="1" ht="15" customHeight="1">
      <c r="E29" s="244"/>
      <c r="F29" s="245"/>
      <c r="G29" s="245"/>
      <c r="H29" s="245"/>
      <c r="I29" s="245"/>
      <c r="J29" s="245"/>
      <c r="K29" s="245"/>
      <c r="L29" s="246"/>
      <c r="M29" s="244"/>
      <c r="N29" s="245"/>
      <c r="O29" s="245"/>
      <c r="P29" s="245"/>
      <c r="Q29" s="245"/>
      <c r="R29" s="245"/>
      <c r="S29" s="245"/>
      <c r="T29" s="246"/>
      <c r="U29" s="57"/>
      <c r="V29" s="46"/>
      <c r="W29" s="46"/>
      <c r="X29" s="46"/>
    </row>
    <row r="30" spans="5:24" s="32" customFormat="1" ht="15.75" customHeight="1" thickBot="1">
      <c r="E30" s="247"/>
      <c r="F30" s="248"/>
      <c r="G30" s="248"/>
      <c r="H30" s="248"/>
      <c r="I30" s="248"/>
      <c r="J30" s="248"/>
      <c r="K30" s="248"/>
      <c r="L30" s="249"/>
      <c r="M30" s="247"/>
      <c r="N30" s="248"/>
      <c r="O30" s="248"/>
      <c r="P30" s="248"/>
      <c r="Q30" s="248"/>
      <c r="R30" s="248"/>
      <c r="S30" s="248"/>
      <c r="T30" s="249"/>
      <c r="U30" s="57"/>
      <c r="V30" s="46"/>
      <c r="W30" s="46"/>
      <c r="X30" s="46"/>
    </row>
    <row r="31" spans="5:24" s="32" customFormat="1" ht="15.75" customHeight="1" thickBot="1">
      <c r="E31" s="238" t="s">
        <v>223</v>
      </c>
      <c r="F31" s="239"/>
      <c r="G31" s="239"/>
      <c r="H31" s="239"/>
      <c r="I31" s="239"/>
      <c r="J31" s="239"/>
      <c r="K31" s="239"/>
      <c r="L31" s="240"/>
      <c r="M31" s="238" t="s">
        <v>222</v>
      </c>
      <c r="N31" s="239"/>
      <c r="O31" s="239"/>
      <c r="P31" s="239"/>
      <c r="Q31" s="239"/>
      <c r="R31" s="239"/>
      <c r="S31" s="239"/>
      <c r="T31" s="240"/>
      <c r="U31" s="57"/>
      <c r="V31" s="46"/>
      <c r="W31" s="46"/>
      <c r="X31" s="46"/>
    </row>
    <row r="32" spans="5:24" s="32" customFormat="1" ht="15" customHeight="1">
      <c r="E32" s="140">
        <v>1</v>
      </c>
      <c r="F32" s="250" t="s">
        <v>284</v>
      </c>
      <c r="G32" s="242"/>
      <c r="H32" s="242"/>
      <c r="I32" s="242"/>
      <c r="J32" s="242"/>
      <c r="K32" s="242"/>
      <c r="L32" s="243"/>
      <c r="M32" s="241"/>
      <c r="N32" s="242"/>
      <c r="O32" s="242"/>
      <c r="P32" s="242"/>
      <c r="Q32" s="242"/>
      <c r="R32" s="242"/>
      <c r="S32" s="242"/>
      <c r="T32" s="243"/>
      <c r="U32" s="57"/>
      <c r="V32" s="46">
        <f>SUM(E32:E39)</f>
        <v>1</v>
      </c>
      <c r="W32" s="46"/>
      <c r="X32" s="46"/>
    </row>
    <row r="33" spans="5:24" s="32" customFormat="1" ht="14.25">
      <c r="E33" s="141"/>
      <c r="F33" s="251"/>
      <c r="G33" s="245"/>
      <c r="H33" s="245"/>
      <c r="I33" s="245"/>
      <c r="J33" s="245"/>
      <c r="K33" s="245"/>
      <c r="L33" s="246"/>
      <c r="M33" s="244"/>
      <c r="N33" s="245"/>
      <c r="O33" s="245"/>
      <c r="P33" s="245"/>
      <c r="Q33" s="245"/>
      <c r="R33" s="245"/>
      <c r="S33" s="245"/>
      <c r="T33" s="246"/>
      <c r="U33" s="57"/>
      <c r="V33" s="46"/>
      <c r="W33" s="46"/>
      <c r="X33" s="46"/>
    </row>
    <row r="34" spans="5:24" s="32" customFormat="1" ht="14.25">
      <c r="E34" s="141"/>
      <c r="F34" s="251"/>
      <c r="G34" s="245"/>
      <c r="H34" s="245"/>
      <c r="I34" s="245"/>
      <c r="J34" s="245"/>
      <c r="K34" s="245"/>
      <c r="L34" s="246"/>
      <c r="M34" s="244"/>
      <c r="N34" s="245"/>
      <c r="O34" s="245"/>
      <c r="P34" s="245"/>
      <c r="Q34" s="245"/>
      <c r="R34" s="245"/>
      <c r="S34" s="245"/>
      <c r="T34" s="246"/>
      <c r="U34" s="57"/>
      <c r="V34" s="46"/>
      <c r="W34" s="46"/>
      <c r="X34" s="46"/>
    </row>
    <row r="35" spans="5:24" s="32" customFormat="1" ht="14.25">
      <c r="E35" s="141"/>
      <c r="F35" s="251"/>
      <c r="G35" s="245"/>
      <c r="H35" s="245"/>
      <c r="I35" s="245"/>
      <c r="J35" s="245"/>
      <c r="K35" s="245"/>
      <c r="L35" s="246"/>
      <c r="M35" s="244"/>
      <c r="N35" s="245"/>
      <c r="O35" s="245"/>
      <c r="P35" s="245"/>
      <c r="Q35" s="245"/>
      <c r="R35" s="245"/>
      <c r="S35" s="245"/>
      <c r="T35" s="246"/>
      <c r="U35" s="57"/>
      <c r="V35" s="46"/>
      <c r="W35" s="46"/>
      <c r="X35" s="46"/>
    </row>
    <row r="36" spans="5:24" s="32" customFormat="1" ht="14.25">
      <c r="E36" s="141"/>
      <c r="F36" s="251"/>
      <c r="G36" s="245"/>
      <c r="H36" s="245"/>
      <c r="I36" s="245"/>
      <c r="J36" s="245"/>
      <c r="K36" s="245"/>
      <c r="L36" s="246"/>
      <c r="M36" s="244"/>
      <c r="N36" s="245"/>
      <c r="O36" s="245"/>
      <c r="P36" s="245"/>
      <c r="Q36" s="245"/>
      <c r="R36" s="245"/>
      <c r="S36" s="245"/>
      <c r="T36" s="246"/>
      <c r="U36" s="57"/>
      <c r="V36" s="46"/>
      <c r="W36" s="46"/>
      <c r="X36" s="46"/>
    </row>
    <row r="37" spans="5:24" s="32" customFormat="1" ht="14.25">
      <c r="E37" s="141"/>
      <c r="F37" s="251"/>
      <c r="G37" s="245"/>
      <c r="H37" s="245"/>
      <c r="I37" s="245"/>
      <c r="J37" s="245"/>
      <c r="K37" s="245"/>
      <c r="L37" s="246"/>
      <c r="M37" s="244"/>
      <c r="N37" s="245"/>
      <c r="O37" s="245"/>
      <c r="P37" s="245"/>
      <c r="Q37" s="245"/>
      <c r="R37" s="245"/>
      <c r="S37" s="245"/>
      <c r="T37" s="246"/>
      <c r="U37" s="57"/>
      <c r="V37" s="46"/>
      <c r="W37" s="46"/>
      <c r="X37" s="46"/>
    </row>
    <row r="38" spans="5:24" s="32" customFormat="1" ht="14.25">
      <c r="E38" s="141"/>
      <c r="F38" s="251"/>
      <c r="G38" s="245"/>
      <c r="H38" s="245"/>
      <c r="I38" s="245"/>
      <c r="J38" s="245"/>
      <c r="K38" s="245"/>
      <c r="L38" s="246"/>
      <c r="M38" s="244"/>
      <c r="N38" s="245"/>
      <c r="O38" s="245"/>
      <c r="P38" s="245"/>
      <c r="Q38" s="245"/>
      <c r="R38" s="245"/>
      <c r="S38" s="245"/>
      <c r="T38" s="246"/>
      <c r="U38" s="57"/>
      <c r="V38" s="46"/>
      <c r="W38" s="46"/>
      <c r="X38" s="46"/>
    </row>
    <row r="39" spans="5:24" s="32" customFormat="1" ht="15.75" customHeight="1" thickBot="1">
      <c r="E39" s="142"/>
      <c r="F39" s="252"/>
      <c r="G39" s="248"/>
      <c r="H39" s="248"/>
      <c r="I39" s="248"/>
      <c r="J39" s="248"/>
      <c r="K39" s="248"/>
      <c r="L39" s="249"/>
      <c r="M39" s="247"/>
      <c r="N39" s="248"/>
      <c r="O39" s="248"/>
      <c r="P39" s="248"/>
      <c r="Q39" s="248"/>
      <c r="R39" s="248"/>
      <c r="S39" s="248"/>
      <c r="T39" s="249"/>
      <c r="U39" s="57"/>
      <c r="V39" s="46"/>
      <c r="W39" s="46"/>
      <c r="X39" s="46"/>
    </row>
    <row r="40" spans="6:24" s="32" customFormat="1" ht="15" thickBot="1">
      <c r="F40" s="27"/>
      <c r="G40" s="27"/>
      <c r="H40" s="27"/>
      <c r="I40" s="27"/>
      <c r="J40" s="27"/>
      <c r="K40" s="27"/>
      <c r="L40" s="27"/>
      <c r="M40" s="27"/>
      <c r="N40" s="27"/>
      <c r="O40" s="27"/>
      <c r="P40" s="27"/>
      <c r="Q40" s="27"/>
      <c r="R40" s="27"/>
      <c r="S40" s="27"/>
      <c r="T40" s="27"/>
      <c r="U40" s="57"/>
      <c r="V40" s="46"/>
      <c r="W40" s="46"/>
      <c r="X40" s="46"/>
    </row>
    <row r="41" spans="5:24" s="32" customFormat="1" ht="15.75" thickBot="1">
      <c r="E41" s="235" t="str">
        <f>"Students "&amp;Cover!K14</f>
        <v>Students </v>
      </c>
      <c r="F41" s="236"/>
      <c r="G41" s="236"/>
      <c r="H41" s="236"/>
      <c r="I41" s="236"/>
      <c r="J41" s="236"/>
      <c r="K41" s="236"/>
      <c r="L41" s="236"/>
      <c r="M41" s="236"/>
      <c r="N41" s="236"/>
      <c r="O41" s="236"/>
      <c r="P41" s="236"/>
      <c r="Q41" s="236"/>
      <c r="R41" s="236"/>
      <c r="S41" s="236"/>
      <c r="T41" s="237"/>
      <c r="U41" s="57"/>
      <c r="V41" s="46"/>
      <c r="W41" s="46"/>
      <c r="X41" s="46"/>
    </row>
    <row r="42" spans="5:24" s="32" customFormat="1" ht="15" thickBot="1">
      <c r="E42" s="238" t="s">
        <v>221</v>
      </c>
      <c r="F42" s="239"/>
      <c r="G42" s="239"/>
      <c r="H42" s="239"/>
      <c r="I42" s="239"/>
      <c r="J42" s="239"/>
      <c r="K42" s="239"/>
      <c r="L42" s="240"/>
      <c r="M42" s="238" t="s">
        <v>222</v>
      </c>
      <c r="N42" s="239"/>
      <c r="O42" s="239"/>
      <c r="P42" s="239"/>
      <c r="Q42" s="239"/>
      <c r="R42" s="239"/>
      <c r="S42" s="239"/>
      <c r="T42" s="240"/>
      <c r="U42" s="57"/>
      <c r="V42" s="46"/>
      <c r="W42" s="46"/>
      <c r="X42" s="46"/>
    </row>
    <row r="43" spans="5:24" s="32" customFormat="1" ht="14.25">
      <c r="E43" s="241"/>
      <c r="F43" s="242"/>
      <c r="G43" s="242"/>
      <c r="H43" s="242"/>
      <c r="I43" s="242"/>
      <c r="J43" s="242"/>
      <c r="K43" s="242"/>
      <c r="L43" s="243"/>
      <c r="M43" s="241"/>
      <c r="N43" s="242"/>
      <c r="O43" s="242"/>
      <c r="P43" s="242"/>
      <c r="Q43" s="242"/>
      <c r="R43" s="242"/>
      <c r="S43" s="242"/>
      <c r="T43" s="243"/>
      <c r="U43" s="57"/>
      <c r="V43" s="46"/>
      <c r="W43" s="46"/>
      <c r="X43" s="46"/>
    </row>
    <row r="44" spans="5:24" s="32" customFormat="1" ht="14.25">
      <c r="E44" s="244"/>
      <c r="F44" s="245"/>
      <c r="G44" s="245"/>
      <c r="H44" s="245"/>
      <c r="I44" s="245"/>
      <c r="J44" s="245"/>
      <c r="K44" s="245"/>
      <c r="L44" s="246"/>
      <c r="M44" s="244"/>
      <c r="N44" s="245"/>
      <c r="O44" s="245"/>
      <c r="P44" s="245"/>
      <c r="Q44" s="245"/>
      <c r="R44" s="245"/>
      <c r="S44" s="245"/>
      <c r="T44" s="246"/>
      <c r="U44" s="57"/>
      <c r="V44" s="46"/>
      <c r="W44" s="46"/>
      <c r="X44" s="46"/>
    </row>
    <row r="45" spans="5:24" s="32" customFormat="1" ht="14.25">
      <c r="E45" s="244"/>
      <c r="F45" s="245"/>
      <c r="G45" s="245"/>
      <c r="H45" s="245"/>
      <c r="I45" s="245"/>
      <c r="J45" s="245"/>
      <c r="K45" s="245"/>
      <c r="L45" s="246"/>
      <c r="M45" s="244"/>
      <c r="N45" s="245"/>
      <c r="O45" s="245"/>
      <c r="P45" s="245"/>
      <c r="Q45" s="245"/>
      <c r="R45" s="245"/>
      <c r="S45" s="245"/>
      <c r="T45" s="246"/>
      <c r="U45" s="57"/>
      <c r="V45" s="46"/>
      <c r="W45" s="46"/>
      <c r="X45" s="46"/>
    </row>
    <row r="46" spans="5:24" s="32" customFormat="1" ht="14.25">
      <c r="E46" s="244"/>
      <c r="F46" s="245"/>
      <c r="G46" s="245"/>
      <c r="H46" s="245"/>
      <c r="I46" s="245"/>
      <c r="J46" s="245"/>
      <c r="K46" s="245"/>
      <c r="L46" s="246"/>
      <c r="M46" s="244"/>
      <c r="N46" s="245"/>
      <c r="O46" s="245"/>
      <c r="P46" s="245"/>
      <c r="Q46" s="245"/>
      <c r="R46" s="245"/>
      <c r="S46" s="245"/>
      <c r="T46" s="246"/>
      <c r="U46" s="57"/>
      <c r="V46" s="46"/>
      <c r="W46" s="46"/>
      <c r="X46" s="46"/>
    </row>
    <row r="47" spans="5:24" s="32" customFormat="1" ht="14.25">
      <c r="E47" s="244"/>
      <c r="F47" s="245"/>
      <c r="G47" s="245"/>
      <c r="H47" s="245"/>
      <c r="I47" s="245"/>
      <c r="J47" s="245"/>
      <c r="K47" s="245"/>
      <c r="L47" s="246"/>
      <c r="M47" s="244"/>
      <c r="N47" s="245"/>
      <c r="O47" s="245"/>
      <c r="P47" s="245"/>
      <c r="Q47" s="245"/>
      <c r="R47" s="245"/>
      <c r="S47" s="245"/>
      <c r="T47" s="246"/>
      <c r="U47" s="57"/>
      <c r="V47" s="46"/>
      <c r="W47" s="46"/>
      <c r="X47" s="46"/>
    </row>
    <row r="48" spans="5:24" s="32" customFormat="1" ht="14.25">
      <c r="E48" s="244"/>
      <c r="F48" s="245"/>
      <c r="G48" s="245"/>
      <c r="H48" s="245"/>
      <c r="I48" s="245"/>
      <c r="J48" s="245"/>
      <c r="K48" s="245"/>
      <c r="L48" s="246"/>
      <c r="M48" s="244"/>
      <c r="N48" s="245"/>
      <c r="O48" s="245"/>
      <c r="P48" s="245"/>
      <c r="Q48" s="245"/>
      <c r="R48" s="245"/>
      <c r="S48" s="245"/>
      <c r="T48" s="246"/>
      <c r="U48" s="57"/>
      <c r="V48" s="46"/>
      <c r="W48" s="46"/>
      <c r="X48" s="46"/>
    </row>
    <row r="49" spans="5:24" s="32" customFormat="1" ht="14.25">
      <c r="E49" s="244"/>
      <c r="F49" s="245"/>
      <c r="G49" s="245"/>
      <c r="H49" s="245"/>
      <c r="I49" s="245"/>
      <c r="J49" s="245"/>
      <c r="K49" s="245"/>
      <c r="L49" s="246"/>
      <c r="M49" s="244"/>
      <c r="N49" s="245"/>
      <c r="O49" s="245"/>
      <c r="P49" s="245"/>
      <c r="Q49" s="245"/>
      <c r="R49" s="245"/>
      <c r="S49" s="245"/>
      <c r="T49" s="246"/>
      <c r="U49" s="57"/>
      <c r="V49" s="46"/>
      <c r="W49" s="46"/>
      <c r="X49" s="46"/>
    </row>
    <row r="50" spans="5:24" s="32" customFormat="1" ht="15" thickBot="1">
      <c r="E50" s="247"/>
      <c r="F50" s="248"/>
      <c r="G50" s="248"/>
      <c r="H50" s="248"/>
      <c r="I50" s="248"/>
      <c r="J50" s="248"/>
      <c r="K50" s="248"/>
      <c r="L50" s="249"/>
      <c r="M50" s="247"/>
      <c r="N50" s="248"/>
      <c r="O50" s="248"/>
      <c r="P50" s="248"/>
      <c r="Q50" s="248"/>
      <c r="R50" s="248"/>
      <c r="S50" s="248"/>
      <c r="T50" s="249"/>
      <c r="U50" s="57"/>
      <c r="V50" s="46"/>
      <c r="W50" s="46"/>
      <c r="X50" s="46"/>
    </row>
    <row r="51" spans="5:24" s="32" customFormat="1" ht="15.75" customHeight="1" thickBot="1">
      <c r="E51" s="238" t="s">
        <v>265</v>
      </c>
      <c r="F51" s="239"/>
      <c r="G51" s="239"/>
      <c r="H51" s="239"/>
      <c r="I51" s="239"/>
      <c r="J51" s="239"/>
      <c r="K51" s="239"/>
      <c r="L51" s="240"/>
      <c r="M51" s="238" t="s">
        <v>222</v>
      </c>
      <c r="N51" s="239"/>
      <c r="O51" s="239"/>
      <c r="P51" s="239"/>
      <c r="Q51" s="239"/>
      <c r="R51" s="239"/>
      <c r="S51" s="239"/>
      <c r="T51" s="240"/>
      <c r="U51" s="57"/>
      <c r="V51" s="46"/>
      <c r="W51" s="46"/>
      <c r="X51" s="46"/>
    </row>
    <row r="52" spans="5:24" s="32" customFormat="1" ht="14.25">
      <c r="E52" s="140">
        <v>1</v>
      </c>
      <c r="F52" s="250" t="s">
        <v>285</v>
      </c>
      <c r="G52" s="242"/>
      <c r="H52" s="242"/>
      <c r="I52" s="242"/>
      <c r="J52" s="242"/>
      <c r="K52" s="242"/>
      <c r="L52" s="243"/>
      <c r="M52" s="241"/>
      <c r="N52" s="242"/>
      <c r="O52" s="242"/>
      <c r="P52" s="242"/>
      <c r="Q52" s="242"/>
      <c r="R52" s="242"/>
      <c r="S52" s="242"/>
      <c r="T52" s="243"/>
      <c r="U52" s="57"/>
      <c r="V52" s="46">
        <f>SUM(E52:E59)</f>
        <v>1</v>
      </c>
      <c r="W52" s="46"/>
      <c r="X52" s="46"/>
    </row>
    <row r="53" spans="5:24" s="32" customFormat="1" ht="14.25">
      <c r="E53" s="141"/>
      <c r="F53" s="251"/>
      <c r="G53" s="245"/>
      <c r="H53" s="245"/>
      <c r="I53" s="245"/>
      <c r="J53" s="245"/>
      <c r="K53" s="245"/>
      <c r="L53" s="246"/>
      <c r="M53" s="244"/>
      <c r="N53" s="245"/>
      <c r="O53" s="245"/>
      <c r="P53" s="245"/>
      <c r="Q53" s="245"/>
      <c r="R53" s="245"/>
      <c r="S53" s="245"/>
      <c r="T53" s="246"/>
      <c r="U53" s="57"/>
      <c r="V53" s="46"/>
      <c r="W53" s="46"/>
      <c r="X53" s="46"/>
    </row>
    <row r="54" spans="5:24" s="32" customFormat="1" ht="14.25">
      <c r="E54" s="141"/>
      <c r="F54" s="251"/>
      <c r="G54" s="245"/>
      <c r="H54" s="245"/>
      <c r="I54" s="245"/>
      <c r="J54" s="245"/>
      <c r="K54" s="245"/>
      <c r="L54" s="246"/>
      <c r="M54" s="244"/>
      <c r="N54" s="245"/>
      <c r="O54" s="245"/>
      <c r="P54" s="245"/>
      <c r="Q54" s="245"/>
      <c r="R54" s="245"/>
      <c r="S54" s="245"/>
      <c r="T54" s="246"/>
      <c r="U54" s="57"/>
      <c r="V54" s="46"/>
      <c r="W54" s="46"/>
      <c r="X54" s="46"/>
    </row>
    <row r="55" spans="5:24" s="32" customFormat="1" ht="14.25">
      <c r="E55" s="141"/>
      <c r="F55" s="251"/>
      <c r="G55" s="245"/>
      <c r="H55" s="245"/>
      <c r="I55" s="245"/>
      <c r="J55" s="245"/>
      <c r="K55" s="245"/>
      <c r="L55" s="246"/>
      <c r="M55" s="244"/>
      <c r="N55" s="245"/>
      <c r="O55" s="245"/>
      <c r="P55" s="245"/>
      <c r="Q55" s="245"/>
      <c r="R55" s="245"/>
      <c r="S55" s="245"/>
      <c r="T55" s="246"/>
      <c r="U55" s="57"/>
      <c r="V55" s="46"/>
      <c r="W55" s="46"/>
      <c r="X55" s="46"/>
    </row>
    <row r="56" spans="5:24" s="32" customFormat="1" ht="14.25">
      <c r="E56" s="141"/>
      <c r="F56" s="251"/>
      <c r="G56" s="245"/>
      <c r="H56" s="245"/>
      <c r="I56" s="245"/>
      <c r="J56" s="245"/>
      <c r="K56" s="245"/>
      <c r="L56" s="246"/>
      <c r="M56" s="244"/>
      <c r="N56" s="245"/>
      <c r="O56" s="245"/>
      <c r="P56" s="245"/>
      <c r="Q56" s="245"/>
      <c r="R56" s="245"/>
      <c r="S56" s="245"/>
      <c r="T56" s="246"/>
      <c r="U56" s="57"/>
      <c r="V56" s="46"/>
      <c r="W56" s="46"/>
      <c r="X56" s="46"/>
    </row>
    <row r="57" spans="5:24" s="32" customFormat="1" ht="14.25">
      <c r="E57" s="141"/>
      <c r="F57" s="251"/>
      <c r="G57" s="245"/>
      <c r="H57" s="245"/>
      <c r="I57" s="245"/>
      <c r="J57" s="245"/>
      <c r="K57" s="245"/>
      <c r="L57" s="246"/>
      <c r="M57" s="244"/>
      <c r="N57" s="245"/>
      <c r="O57" s="245"/>
      <c r="P57" s="245"/>
      <c r="Q57" s="245"/>
      <c r="R57" s="245"/>
      <c r="S57" s="245"/>
      <c r="T57" s="246"/>
      <c r="U57" s="57"/>
      <c r="V57" s="46"/>
      <c r="W57" s="46"/>
      <c r="X57" s="46"/>
    </row>
    <row r="58" spans="5:24" s="32" customFormat="1" ht="14.25">
      <c r="E58" s="141"/>
      <c r="F58" s="251"/>
      <c r="G58" s="245"/>
      <c r="H58" s="245"/>
      <c r="I58" s="245"/>
      <c r="J58" s="245"/>
      <c r="K58" s="245"/>
      <c r="L58" s="246"/>
      <c r="M58" s="244"/>
      <c r="N58" s="245"/>
      <c r="O58" s="245"/>
      <c r="P58" s="245"/>
      <c r="Q58" s="245"/>
      <c r="R58" s="245"/>
      <c r="S58" s="245"/>
      <c r="T58" s="246"/>
      <c r="U58" s="57"/>
      <c r="V58" s="46"/>
      <c r="W58" s="46"/>
      <c r="X58" s="46"/>
    </row>
    <row r="59" spans="5:24" s="32" customFormat="1" ht="15" thickBot="1">
      <c r="E59" s="142"/>
      <c r="F59" s="252"/>
      <c r="G59" s="248"/>
      <c r="H59" s="248"/>
      <c r="I59" s="248"/>
      <c r="J59" s="248"/>
      <c r="K59" s="248"/>
      <c r="L59" s="249"/>
      <c r="M59" s="247"/>
      <c r="N59" s="248"/>
      <c r="O59" s="248"/>
      <c r="P59" s="248"/>
      <c r="Q59" s="248"/>
      <c r="R59" s="248"/>
      <c r="S59" s="248"/>
      <c r="T59" s="249"/>
      <c r="U59" s="57"/>
      <c r="V59" s="46"/>
      <c r="W59" s="46"/>
      <c r="X59" s="46"/>
    </row>
    <row r="60" spans="21:24" ht="15" thickBot="1">
      <c r="U60" s="57"/>
      <c r="V60" s="57"/>
      <c r="W60" s="57"/>
      <c r="X60" s="57"/>
    </row>
    <row r="61" spans="5:24" s="32" customFormat="1" ht="15.75" thickBot="1">
      <c r="E61" s="235" t="str">
        <f>"Students "&amp;Cover!K15</f>
        <v>Students </v>
      </c>
      <c r="F61" s="236"/>
      <c r="G61" s="236"/>
      <c r="H61" s="236"/>
      <c r="I61" s="236"/>
      <c r="J61" s="236"/>
      <c r="K61" s="236"/>
      <c r="L61" s="236"/>
      <c r="M61" s="236"/>
      <c r="N61" s="236"/>
      <c r="O61" s="236"/>
      <c r="P61" s="236"/>
      <c r="Q61" s="236"/>
      <c r="R61" s="236"/>
      <c r="S61" s="236"/>
      <c r="T61" s="237"/>
      <c r="U61" s="57"/>
      <c r="V61" s="46"/>
      <c r="W61" s="46"/>
      <c r="X61" s="46"/>
    </row>
    <row r="62" spans="5:24" s="32" customFormat="1" ht="15" thickBot="1">
      <c r="E62" s="238" t="s">
        <v>221</v>
      </c>
      <c r="F62" s="239"/>
      <c r="G62" s="239"/>
      <c r="H62" s="239"/>
      <c r="I62" s="239"/>
      <c r="J62" s="239"/>
      <c r="K62" s="239"/>
      <c r="L62" s="240"/>
      <c r="M62" s="238" t="s">
        <v>222</v>
      </c>
      <c r="N62" s="239"/>
      <c r="O62" s="239"/>
      <c r="P62" s="239"/>
      <c r="Q62" s="239"/>
      <c r="R62" s="239"/>
      <c r="S62" s="239"/>
      <c r="T62" s="240"/>
      <c r="U62" s="57"/>
      <c r="V62" s="46"/>
      <c r="W62" s="46"/>
      <c r="X62" s="46"/>
    </row>
    <row r="63" spans="5:24" s="32" customFormat="1" ht="14.25">
      <c r="E63" s="241"/>
      <c r="F63" s="242"/>
      <c r="G63" s="242"/>
      <c r="H63" s="242"/>
      <c r="I63" s="242"/>
      <c r="J63" s="242"/>
      <c r="K63" s="242"/>
      <c r="L63" s="243"/>
      <c r="M63" s="241"/>
      <c r="N63" s="242"/>
      <c r="O63" s="242"/>
      <c r="P63" s="242"/>
      <c r="Q63" s="242"/>
      <c r="R63" s="242"/>
      <c r="S63" s="242"/>
      <c r="T63" s="243"/>
      <c r="U63" s="57"/>
      <c r="V63" s="46"/>
      <c r="W63" s="46"/>
      <c r="X63" s="46"/>
    </row>
    <row r="64" spans="5:24" s="32" customFormat="1" ht="14.25">
      <c r="E64" s="244"/>
      <c r="F64" s="245"/>
      <c r="G64" s="245"/>
      <c r="H64" s="245"/>
      <c r="I64" s="245"/>
      <c r="J64" s="245"/>
      <c r="K64" s="245"/>
      <c r="L64" s="246"/>
      <c r="M64" s="244"/>
      <c r="N64" s="245"/>
      <c r="O64" s="245"/>
      <c r="P64" s="245"/>
      <c r="Q64" s="245"/>
      <c r="R64" s="245"/>
      <c r="S64" s="245"/>
      <c r="T64" s="246"/>
      <c r="U64" s="57"/>
      <c r="V64" s="46"/>
      <c r="W64" s="46"/>
      <c r="X64" s="46"/>
    </row>
    <row r="65" spans="5:24" s="32" customFormat="1" ht="14.25">
      <c r="E65" s="244"/>
      <c r="F65" s="245"/>
      <c r="G65" s="245"/>
      <c r="H65" s="245"/>
      <c r="I65" s="245"/>
      <c r="J65" s="245"/>
      <c r="K65" s="245"/>
      <c r="L65" s="246"/>
      <c r="M65" s="244"/>
      <c r="N65" s="245"/>
      <c r="O65" s="245"/>
      <c r="P65" s="245"/>
      <c r="Q65" s="245"/>
      <c r="R65" s="245"/>
      <c r="S65" s="245"/>
      <c r="T65" s="246"/>
      <c r="U65" s="57"/>
      <c r="V65" s="46"/>
      <c r="W65" s="46"/>
      <c r="X65" s="46"/>
    </row>
    <row r="66" spans="5:24" s="32" customFormat="1" ht="14.25">
      <c r="E66" s="244"/>
      <c r="F66" s="245"/>
      <c r="G66" s="245"/>
      <c r="H66" s="245"/>
      <c r="I66" s="245"/>
      <c r="J66" s="245"/>
      <c r="K66" s="245"/>
      <c r="L66" s="246"/>
      <c r="M66" s="244"/>
      <c r="N66" s="245"/>
      <c r="O66" s="245"/>
      <c r="P66" s="245"/>
      <c r="Q66" s="245"/>
      <c r="R66" s="245"/>
      <c r="S66" s="245"/>
      <c r="T66" s="246"/>
      <c r="U66" s="57"/>
      <c r="V66" s="46"/>
      <c r="W66" s="46"/>
      <c r="X66" s="46"/>
    </row>
    <row r="67" spans="5:24" s="32" customFormat="1" ht="14.25">
      <c r="E67" s="244"/>
      <c r="F67" s="245"/>
      <c r="G67" s="245"/>
      <c r="H67" s="245"/>
      <c r="I67" s="245"/>
      <c r="J67" s="245"/>
      <c r="K67" s="245"/>
      <c r="L67" s="246"/>
      <c r="M67" s="244"/>
      <c r="N67" s="245"/>
      <c r="O67" s="245"/>
      <c r="P67" s="245"/>
      <c r="Q67" s="245"/>
      <c r="R67" s="245"/>
      <c r="S67" s="245"/>
      <c r="T67" s="246"/>
      <c r="U67" s="57"/>
      <c r="V67" s="46"/>
      <c r="W67" s="46"/>
      <c r="X67" s="46"/>
    </row>
    <row r="68" spans="5:24" s="32" customFormat="1" ht="14.25">
      <c r="E68" s="244"/>
      <c r="F68" s="245"/>
      <c r="G68" s="245"/>
      <c r="H68" s="245"/>
      <c r="I68" s="245"/>
      <c r="J68" s="245"/>
      <c r="K68" s="245"/>
      <c r="L68" s="246"/>
      <c r="M68" s="244"/>
      <c r="N68" s="245"/>
      <c r="O68" s="245"/>
      <c r="P68" s="245"/>
      <c r="Q68" s="245"/>
      <c r="R68" s="245"/>
      <c r="S68" s="245"/>
      <c r="T68" s="246"/>
      <c r="U68" s="57"/>
      <c r="V68" s="46"/>
      <c r="W68" s="46"/>
      <c r="X68" s="46"/>
    </row>
    <row r="69" spans="5:24" s="32" customFormat="1" ht="14.25">
      <c r="E69" s="244"/>
      <c r="F69" s="245"/>
      <c r="G69" s="245"/>
      <c r="H69" s="245"/>
      <c r="I69" s="245"/>
      <c r="J69" s="245"/>
      <c r="K69" s="245"/>
      <c r="L69" s="246"/>
      <c r="M69" s="244"/>
      <c r="N69" s="245"/>
      <c r="O69" s="245"/>
      <c r="P69" s="245"/>
      <c r="Q69" s="245"/>
      <c r="R69" s="245"/>
      <c r="S69" s="245"/>
      <c r="T69" s="246"/>
      <c r="U69" s="57"/>
      <c r="V69" s="46"/>
      <c r="W69" s="46"/>
      <c r="X69" s="46"/>
    </row>
    <row r="70" spans="5:24" s="32" customFormat="1" ht="15" thickBot="1">
      <c r="E70" s="247"/>
      <c r="F70" s="248"/>
      <c r="G70" s="248"/>
      <c r="H70" s="248"/>
      <c r="I70" s="248"/>
      <c r="J70" s="248"/>
      <c r="K70" s="248"/>
      <c r="L70" s="249"/>
      <c r="M70" s="247"/>
      <c r="N70" s="248"/>
      <c r="O70" s="248"/>
      <c r="P70" s="248"/>
      <c r="Q70" s="248"/>
      <c r="R70" s="248"/>
      <c r="S70" s="248"/>
      <c r="T70" s="249"/>
      <c r="U70" s="57"/>
      <c r="V70" s="46"/>
      <c r="W70" s="46"/>
      <c r="X70" s="46"/>
    </row>
    <row r="71" spans="5:24" s="32" customFormat="1" ht="15" thickBot="1">
      <c r="E71" s="238" t="s">
        <v>265</v>
      </c>
      <c r="F71" s="239"/>
      <c r="G71" s="239"/>
      <c r="H71" s="239"/>
      <c r="I71" s="239"/>
      <c r="J71" s="239"/>
      <c r="K71" s="239"/>
      <c r="L71" s="240"/>
      <c r="M71" s="238" t="s">
        <v>222</v>
      </c>
      <c r="N71" s="239"/>
      <c r="O71" s="239"/>
      <c r="P71" s="239"/>
      <c r="Q71" s="239"/>
      <c r="R71" s="239"/>
      <c r="S71" s="239"/>
      <c r="T71" s="240"/>
      <c r="U71" s="57"/>
      <c r="V71" s="46"/>
      <c r="W71" s="46"/>
      <c r="X71" s="46"/>
    </row>
    <row r="72" spans="5:24" s="32" customFormat="1" ht="14.25">
      <c r="E72" s="140"/>
      <c r="F72" s="250"/>
      <c r="G72" s="242"/>
      <c r="H72" s="242"/>
      <c r="I72" s="242"/>
      <c r="J72" s="242"/>
      <c r="K72" s="242"/>
      <c r="L72" s="243"/>
      <c r="M72" s="241"/>
      <c r="N72" s="242"/>
      <c r="O72" s="242"/>
      <c r="P72" s="242"/>
      <c r="Q72" s="242"/>
      <c r="R72" s="242"/>
      <c r="S72" s="242"/>
      <c r="T72" s="243"/>
      <c r="U72" s="57"/>
      <c r="V72" s="46">
        <f>SUM(E72:E79)</f>
        <v>0</v>
      </c>
      <c r="W72" s="46"/>
      <c r="X72" s="46"/>
    </row>
    <row r="73" spans="5:24" s="32" customFormat="1" ht="14.25">
      <c r="E73" s="141"/>
      <c r="F73" s="251"/>
      <c r="G73" s="245"/>
      <c r="H73" s="245"/>
      <c r="I73" s="245"/>
      <c r="J73" s="245"/>
      <c r="K73" s="245"/>
      <c r="L73" s="246"/>
      <c r="M73" s="244"/>
      <c r="N73" s="245"/>
      <c r="O73" s="245"/>
      <c r="P73" s="245"/>
      <c r="Q73" s="245"/>
      <c r="R73" s="245"/>
      <c r="S73" s="245"/>
      <c r="T73" s="246"/>
      <c r="U73" s="57"/>
      <c r="V73" s="46"/>
      <c r="W73" s="46"/>
      <c r="X73" s="46"/>
    </row>
    <row r="74" spans="5:24" s="32" customFormat="1" ht="14.25">
      <c r="E74" s="141"/>
      <c r="F74" s="251"/>
      <c r="G74" s="245"/>
      <c r="H74" s="245"/>
      <c r="I74" s="245"/>
      <c r="J74" s="245"/>
      <c r="K74" s="245"/>
      <c r="L74" s="246"/>
      <c r="M74" s="244"/>
      <c r="N74" s="245"/>
      <c r="O74" s="245"/>
      <c r="P74" s="245"/>
      <c r="Q74" s="245"/>
      <c r="R74" s="245"/>
      <c r="S74" s="245"/>
      <c r="T74" s="246"/>
      <c r="U74" s="57"/>
      <c r="V74" s="46"/>
      <c r="W74" s="46"/>
      <c r="X74" s="46"/>
    </row>
    <row r="75" spans="5:24" s="32" customFormat="1" ht="14.25">
      <c r="E75" s="141"/>
      <c r="F75" s="251"/>
      <c r="G75" s="245"/>
      <c r="H75" s="245"/>
      <c r="I75" s="245"/>
      <c r="J75" s="245"/>
      <c r="K75" s="245"/>
      <c r="L75" s="246"/>
      <c r="M75" s="244"/>
      <c r="N75" s="245"/>
      <c r="O75" s="245"/>
      <c r="P75" s="245"/>
      <c r="Q75" s="245"/>
      <c r="R75" s="245"/>
      <c r="S75" s="245"/>
      <c r="T75" s="246"/>
      <c r="U75" s="57"/>
      <c r="V75" s="46"/>
      <c r="W75" s="46"/>
      <c r="X75" s="46"/>
    </row>
    <row r="76" spans="5:24" s="32" customFormat="1" ht="14.25">
      <c r="E76" s="141"/>
      <c r="F76" s="251"/>
      <c r="G76" s="245"/>
      <c r="H76" s="245"/>
      <c r="I76" s="245"/>
      <c r="J76" s="245"/>
      <c r="K76" s="245"/>
      <c r="L76" s="246"/>
      <c r="M76" s="244"/>
      <c r="N76" s="245"/>
      <c r="O76" s="245"/>
      <c r="P76" s="245"/>
      <c r="Q76" s="245"/>
      <c r="R76" s="245"/>
      <c r="S76" s="245"/>
      <c r="T76" s="246"/>
      <c r="U76" s="57"/>
      <c r="V76" s="46"/>
      <c r="W76" s="46"/>
      <c r="X76" s="46"/>
    </row>
    <row r="77" spans="5:24" s="32" customFormat="1" ht="14.25">
      <c r="E77" s="141"/>
      <c r="F77" s="251"/>
      <c r="G77" s="245"/>
      <c r="H77" s="245"/>
      <c r="I77" s="245"/>
      <c r="J77" s="245"/>
      <c r="K77" s="245"/>
      <c r="L77" s="246"/>
      <c r="M77" s="244"/>
      <c r="N77" s="245"/>
      <c r="O77" s="245"/>
      <c r="P77" s="245"/>
      <c r="Q77" s="245"/>
      <c r="R77" s="245"/>
      <c r="S77" s="245"/>
      <c r="T77" s="246"/>
      <c r="U77" s="57"/>
      <c r="V77" s="46"/>
      <c r="W77" s="46"/>
      <c r="X77" s="46"/>
    </row>
    <row r="78" spans="5:24" s="32" customFormat="1" ht="14.25">
      <c r="E78" s="141"/>
      <c r="F78" s="251"/>
      <c r="G78" s="245"/>
      <c r="H78" s="245"/>
      <c r="I78" s="245"/>
      <c r="J78" s="245"/>
      <c r="K78" s="245"/>
      <c r="L78" s="246"/>
      <c r="M78" s="244"/>
      <c r="N78" s="245"/>
      <c r="O78" s="245"/>
      <c r="P78" s="245"/>
      <c r="Q78" s="245"/>
      <c r="R78" s="245"/>
      <c r="S78" s="245"/>
      <c r="T78" s="246"/>
      <c r="U78" s="57"/>
      <c r="V78" s="46"/>
      <c r="W78" s="46"/>
      <c r="X78" s="46"/>
    </row>
    <row r="79" spans="5:24" s="32" customFormat="1" ht="15" thickBot="1">
      <c r="E79" s="142"/>
      <c r="F79" s="252"/>
      <c r="G79" s="248"/>
      <c r="H79" s="248"/>
      <c r="I79" s="248"/>
      <c r="J79" s="248"/>
      <c r="K79" s="248"/>
      <c r="L79" s="249"/>
      <c r="M79" s="247"/>
      <c r="N79" s="248"/>
      <c r="O79" s="248"/>
      <c r="P79" s="248"/>
      <c r="Q79" s="248"/>
      <c r="R79" s="248"/>
      <c r="S79" s="248"/>
      <c r="T79" s="249"/>
      <c r="U79" s="57"/>
      <c r="V79" s="46"/>
      <c r="W79" s="46"/>
      <c r="X79" s="46"/>
    </row>
    <row r="80" spans="21:24" ht="15" thickBot="1">
      <c r="U80" s="57"/>
      <c r="V80" s="57"/>
      <c r="W80" s="57"/>
      <c r="X80" s="57"/>
    </row>
    <row r="81" spans="5:24" s="32" customFormat="1" ht="15.75" thickBot="1">
      <c r="E81" s="235" t="str">
        <f>"Students "&amp;Cover!K16</f>
        <v>Students </v>
      </c>
      <c r="F81" s="236"/>
      <c r="G81" s="236"/>
      <c r="H81" s="236"/>
      <c r="I81" s="236"/>
      <c r="J81" s="236"/>
      <c r="K81" s="236"/>
      <c r="L81" s="236"/>
      <c r="M81" s="236"/>
      <c r="N81" s="236"/>
      <c r="O81" s="236"/>
      <c r="P81" s="236"/>
      <c r="Q81" s="236"/>
      <c r="R81" s="236"/>
      <c r="S81" s="236"/>
      <c r="T81" s="237"/>
      <c r="U81" s="57"/>
      <c r="V81" s="46"/>
      <c r="W81" s="46"/>
      <c r="X81" s="46"/>
    </row>
    <row r="82" spans="5:24" s="32" customFormat="1" ht="15" thickBot="1">
      <c r="E82" s="238" t="s">
        <v>221</v>
      </c>
      <c r="F82" s="239"/>
      <c r="G82" s="239"/>
      <c r="H82" s="239"/>
      <c r="I82" s="239"/>
      <c r="J82" s="239"/>
      <c r="K82" s="239"/>
      <c r="L82" s="240"/>
      <c r="M82" s="238" t="s">
        <v>222</v>
      </c>
      <c r="N82" s="239"/>
      <c r="O82" s="239"/>
      <c r="P82" s="239"/>
      <c r="Q82" s="239"/>
      <c r="R82" s="239"/>
      <c r="S82" s="239"/>
      <c r="T82" s="240"/>
      <c r="U82" s="57"/>
      <c r="V82" s="46"/>
      <c r="W82" s="46"/>
      <c r="X82" s="46"/>
    </row>
    <row r="83" spans="5:24" s="32" customFormat="1" ht="14.25">
      <c r="E83" s="241"/>
      <c r="F83" s="242"/>
      <c r="G83" s="242"/>
      <c r="H83" s="242"/>
      <c r="I83" s="242"/>
      <c r="J83" s="242"/>
      <c r="K83" s="242"/>
      <c r="L83" s="243"/>
      <c r="M83" s="241"/>
      <c r="N83" s="242"/>
      <c r="O83" s="242"/>
      <c r="P83" s="242"/>
      <c r="Q83" s="242"/>
      <c r="R83" s="242"/>
      <c r="S83" s="242"/>
      <c r="T83" s="243"/>
      <c r="U83" s="57"/>
      <c r="V83" s="46"/>
      <c r="W83" s="46"/>
      <c r="X83" s="46"/>
    </row>
    <row r="84" spans="5:24" s="32" customFormat="1" ht="14.25">
      <c r="E84" s="244"/>
      <c r="F84" s="245"/>
      <c r="G84" s="245"/>
      <c r="H84" s="245"/>
      <c r="I84" s="245"/>
      <c r="J84" s="245"/>
      <c r="K84" s="245"/>
      <c r="L84" s="246"/>
      <c r="M84" s="244"/>
      <c r="N84" s="245"/>
      <c r="O84" s="245"/>
      <c r="P84" s="245"/>
      <c r="Q84" s="245"/>
      <c r="R84" s="245"/>
      <c r="S84" s="245"/>
      <c r="T84" s="246"/>
      <c r="U84" s="57"/>
      <c r="V84" s="46"/>
      <c r="W84" s="46"/>
      <c r="X84" s="46"/>
    </row>
    <row r="85" spans="5:24" s="32" customFormat="1" ht="14.25">
      <c r="E85" s="244"/>
      <c r="F85" s="245"/>
      <c r="G85" s="245"/>
      <c r="H85" s="245"/>
      <c r="I85" s="245"/>
      <c r="J85" s="245"/>
      <c r="K85" s="245"/>
      <c r="L85" s="246"/>
      <c r="M85" s="244"/>
      <c r="N85" s="245"/>
      <c r="O85" s="245"/>
      <c r="P85" s="245"/>
      <c r="Q85" s="245"/>
      <c r="R85" s="245"/>
      <c r="S85" s="245"/>
      <c r="T85" s="246"/>
      <c r="U85" s="57"/>
      <c r="V85" s="46"/>
      <c r="W85" s="46"/>
      <c r="X85" s="46"/>
    </row>
    <row r="86" spans="5:24" s="32" customFormat="1" ht="14.25">
      <c r="E86" s="244"/>
      <c r="F86" s="245"/>
      <c r="G86" s="245"/>
      <c r="H86" s="245"/>
      <c r="I86" s="245"/>
      <c r="J86" s="245"/>
      <c r="K86" s="245"/>
      <c r="L86" s="246"/>
      <c r="M86" s="244"/>
      <c r="N86" s="245"/>
      <c r="O86" s="245"/>
      <c r="P86" s="245"/>
      <c r="Q86" s="245"/>
      <c r="R86" s="245"/>
      <c r="S86" s="245"/>
      <c r="T86" s="246"/>
      <c r="U86" s="57"/>
      <c r="V86" s="46"/>
      <c r="W86" s="46"/>
      <c r="X86" s="46"/>
    </row>
    <row r="87" spans="5:24" s="32" customFormat="1" ht="14.25">
      <c r="E87" s="244"/>
      <c r="F87" s="245"/>
      <c r="G87" s="245"/>
      <c r="H87" s="245"/>
      <c r="I87" s="245"/>
      <c r="J87" s="245"/>
      <c r="K87" s="245"/>
      <c r="L87" s="246"/>
      <c r="M87" s="244"/>
      <c r="N87" s="245"/>
      <c r="O87" s="245"/>
      <c r="P87" s="245"/>
      <c r="Q87" s="245"/>
      <c r="R87" s="245"/>
      <c r="S87" s="245"/>
      <c r="T87" s="246"/>
      <c r="U87" s="57"/>
      <c r="V87" s="46"/>
      <c r="W87" s="46"/>
      <c r="X87" s="46"/>
    </row>
    <row r="88" spans="5:24" s="32" customFormat="1" ht="14.25">
      <c r="E88" s="244"/>
      <c r="F88" s="245"/>
      <c r="G88" s="245"/>
      <c r="H88" s="245"/>
      <c r="I88" s="245"/>
      <c r="J88" s="245"/>
      <c r="K88" s="245"/>
      <c r="L88" s="246"/>
      <c r="M88" s="244"/>
      <c r="N88" s="245"/>
      <c r="O88" s="245"/>
      <c r="P88" s="245"/>
      <c r="Q88" s="245"/>
      <c r="R88" s="245"/>
      <c r="S88" s="245"/>
      <c r="T88" s="246"/>
      <c r="U88" s="57"/>
      <c r="V88" s="46"/>
      <c r="W88" s="46"/>
      <c r="X88" s="46"/>
    </row>
    <row r="89" spans="5:24" s="32" customFormat="1" ht="14.25">
      <c r="E89" s="244"/>
      <c r="F89" s="245"/>
      <c r="G89" s="245"/>
      <c r="H89" s="245"/>
      <c r="I89" s="245"/>
      <c r="J89" s="245"/>
      <c r="K89" s="245"/>
      <c r="L89" s="246"/>
      <c r="M89" s="244"/>
      <c r="N89" s="245"/>
      <c r="O89" s="245"/>
      <c r="P89" s="245"/>
      <c r="Q89" s="245"/>
      <c r="R89" s="245"/>
      <c r="S89" s="245"/>
      <c r="T89" s="246"/>
      <c r="U89" s="57"/>
      <c r="V89" s="46"/>
      <c r="W89" s="46"/>
      <c r="X89" s="46"/>
    </row>
    <row r="90" spans="5:24" s="32" customFormat="1" ht="15" thickBot="1">
      <c r="E90" s="247"/>
      <c r="F90" s="248"/>
      <c r="G90" s="248"/>
      <c r="H90" s="248"/>
      <c r="I90" s="248"/>
      <c r="J90" s="248"/>
      <c r="K90" s="248"/>
      <c r="L90" s="249"/>
      <c r="M90" s="247"/>
      <c r="N90" s="248"/>
      <c r="O90" s="248"/>
      <c r="P90" s="248"/>
      <c r="Q90" s="248"/>
      <c r="R90" s="248"/>
      <c r="S90" s="248"/>
      <c r="T90" s="249"/>
      <c r="U90" s="57"/>
      <c r="V90" s="46"/>
      <c r="W90" s="46"/>
      <c r="X90" s="46"/>
    </row>
    <row r="91" spans="5:24" s="32" customFormat="1" ht="15" thickBot="1">
      <c r="E91" s="238" t="s">
        <v>265</v>
      </c>
      <c r="F91" s="239"/>
      <c r="G91" s="239"/>
      <c r="H91" s="239"/>
      <c r="I91" s="239"/>
      <c r="J91" s="239"/>
      <c r="K91" s="239"/>
      <c r="L91" s="240"/>
      <c r="M91" s="238" t="s">
        <v>222</v>
      </c>
      <c r="N91" s="239"/>
      <c r="O91" s="239"/>
      <c r="P91" s="239"/>
      <c r="Q91" s="239"/>
      <c r="R91" s="239"/>
      <c r="S91" s="239"/>
      <c r="T91" s="240"/>
      <c r="U91" s="57"/>
      <c r="V91" s="46"/>
      <c r="W91" s="46"/>
      <c r="X91" s="46"/>
    </row>
    <row r="92" spans="5:24" s="32" customFormat="1" ht="14.25">
      <c r="E92" s="140"/>
      <c r="F92" s="250"/>
      <c r="G92" s="242"/>
      <c r="H92" s="242"/>
      <c r="I92" s="242"/>
      <c r="J92" s="242"/>
      <c r="K92" s="242"/>
      <c r="L92" s="243"/>
      <c r="M92" s="241"/>
      <c r="N92" s="242"/>
      <c r="O92" s="242"/>
      <c r="P92" s="242"/>
      <c r="Q92" s="242"/>
      <c r="R92" s="242"/>
      <c r="S92" s="242"/>
      <c r="T92" s="243"/>
      <c r="U92" s="57"/>
      <c r="V92" s="46">
        <f>SUM(E92:E99)</f>
        <v>0</v>
      </c>
      <c r="W92" s="46"/>
      <c r="X92" s="46"/>
    </row>
    <row r="93" spans="5:24" s="32" customFormat="1" ht="14.25">
      <c r="E93" s="141"/>
      <c r="F93" s="251"/>
      <c r="G93" s="245"/>
      <c r="H93" s="245"/>
      <c r="I93" s="245"/>
      <c r="J93" s="245"/>
      <c r="K93" s="245"/>
      <c r="L93" s="246"/>
      <c r="M93" s="244"/>
      <c r="N93" s="245"/>
      <c r="O93" s="245"/>
      <c r="P93" s="245"/>
      <c r="Q93" s="245"/>
      <c r="R93" s="245"/>
      <c r="S93" s="245"/>
      <c r="T93" s="246"/>
      <c r="U93" s="57"/>
      <c r="V93" s="46"/>
      <c r="W93" s="46"/>
      <c r="X93" s="46"/>
    </row>
    <row r="94" spans="5:24" s="32" customFormat="1" ht="14.25">
      <c r="E94" s="141"/>
      <c r="F94" s="251"/>
      <c r="G94" s="245"/>
      <c r="H94" s="245"/>
      <c r="I94" s="245"/>
      <c r="J94" s="245"/>
      <c r="K94" s="245"/>
      <c r="L94" s="246"/>
      <c r="M94" s="244"/>
      <c r="N94" s="245"/>
      <c r="O94" s="245"/>
      <c r="P94" s="245"/>
      <c r="Q94" s="245"/>
      <c r="R94" s="245"/>
      <c r="S94" s="245"/>
      <c r="T94" s="246"/>
      <c r="U94" s="57"/>
      <c r="V94" s="46"/>
      <c r="W94" s="46"/>
      <c r="X94" s="46"/>
    </row>
    <row r="95" spans="5:24" s="32" customFormat="1" ht="14.25">
      <c r="E95" s="141"/>
      <c r="F95" s="251"/>
      <c r="G95" s="245"/>
      <c r="H95" s="245"/>
      <c r="I95" s="245"/>
      <c r="J95" s="245"/>
      <c r="K95" s="245"/>
      <c r="L95" s="246"/>
      <c r="M95" s="244"/>
      <c r="N95" s="245"/>
      <c r="O95" s="245"/>
      <c r="P95" s="245"/>
      <c r="Q95" s="245"/>
      <c r="R95" s="245"/>
      <c r="S95" s="245"/>
      <c r="T95" s="246"/>
      <c r="U95" s="57"/>
      <c r="V95" s="46"/>
      <c r="W95" s="46"/>
      <c r="X95" s="46"/>
    </row>
    <row r="96" spans="5:24" s="32" customFormat="1" ht="14.25">
      <c r="E96" s="141"/>
      <c r="F96" s="251"/>
      <c r="G96" s="245"/>
      <c r="H96" s="245"/>
      <c r="I96" s="245"/>
      <c r="J96" s="245"/>
      <c r="K96" s="245"/>
      <c r="L96" s="246"/>
      <c r="M96" s="244"/>
      <c r="N96" s="245"/>
      <c r="O96" s="245"/>
      <c r="P96" s="245"/>
      <c r="Q96" s="245"/>
      <c r="R96" s="245"/>
      <c r="S96" s="245"/>
      <c r="T96" s="246"/>
      <c r="U96" s="57"/>
      <c r="V96" s="46"/>
      <c r="W96" s="46"/>
      <c r="X96" s="46"/>
    </row>
    <row r="97" spans="5:24" s="32" customFormat="1" ht="14.25">
      <c r="E97" s="141"/>
      <c r="F97" s="251"/>
      <c r="G97" s="245"/>
      <c r="H97" s="245"/>
      <c r="I97" s="245"/>
      <c r="J97" s="245"/>
      <c r="K97" s="245"/>
      <c r="L97" s="246"/>
      <c r="M97" s="244"/>
      <c r="N97" s="245"/>
      <c r="O97" s="245"/>
      <c r="P97" s="245"/>
      <c r="Q97" s="245"/>
      <c r="R97" s="245"/>
      <c r="S97" s="245"/>
      <c r="T97" s="246"/>
      <c r="U97" s="57"/>
      <c r="V97" s="46"/>
      <c r="W97" s="46"/>
      <c r="X97" s="46"/>
    </row>
    <row r="98" spans="5:24" s="32" customFormat="1" ht="14.25">
      <c r="E98" s="141"/>
      <c r="F98" s="251"/>
      <c r="G98" s="245"/>
      <c r="H98" s="245"/>
      <c r="I98" s="245"/>
      <c r="J98" s="245"/>
      <c r="K98" s="245"/>
      <c r="L98" s="246"/>
      <c r="M98" s="244"/>
      <c r="N98" s="245"/>
      <c r="O98" s="245"/>
      <c r="P98" s="245"/>
      <c r="Q98" s="245"/>
      <c r="R98" s="245"/>
      <c r="S98" s="245"/>
      <c r="T98" s="246"/>
      <c r="U98" s="57"/>
      <c r="V98" s="46"/>
      <c r="W98" s="46"/>
      <c r="X98" s="46"/>
    </row>
    <row r="99" spans="5:24" s="32" customFormat="1" ht="15" thickBot="1">
      <c r="E99" s="142"/>
      <c r="F99" s="252"/>
      <c r="G99" s="248"/>
      <c r="H99" s="248"/>
      <c r="I99" s="248"/>
      <c r="J99" s="248"/>
      <c r="K99" s="248"/>
      <c r="L99" s="249"/>
      <c r="M99" s="247"/>
      <c r="N99" s="248"/>
      <c r="O99" s="248"/>
      <c r="P99" s="248"/>
      <c r="Q99" s="248"/>
      <c r="R99" s="248"/>
      <c r="S99" s="248"/>
      <c r="T99" s="249"/>
      <c r="U99" s="57"/>
      <c r="V99" s="46"/>
      <c r="W99" s="46"/>
      <c r="X99" s="46"/>
    </row>
    <row r="100" spans="12:15" ht="14.25">
      <c r="L100" s="57"/>
      <c r="M100" s="57"/>
      <c r="N100" s="57"/>
      <c r="O100" s="57"/>
    </row>
    <row r="101" spans="2:15" ht="20.25">
      <c r="B101" s="143" t="s">
        <v>28</v>
      </c>
      <c r="C101" s="41"/>
      <c r="D101" s="41"/>
      <c r="E101" s="41"/>
      <c r="F101" s="41"/>
      <c r="L101" s="57"/>
      <c r="M101" s="57"/>
      <c r="N101" s="57"/>
      <c r="O101" s="57"/>
    </row>
    <row r="102" spans="12:13" ht="14.25">
      <c r="L102" s="45" t="str">
        <f>ROUND(MID(E105*100,1,5),1)&amp;"%"</f>
        <v>100%</v>
      </c>
      <c r="M102" s="64" t="str">
        <f>ROUND(MID(N105*100,1,5),0)&amp;"%"</f>
        <v>100%</v>
      </c>
    </row>
    <row r="103" spans="4:19" ht="14.25">
      <c r="D103" s="30" t="s">
        <v>36</v>
      </c>
      <c r="E103" s="253"/>
      <c r="F103" s="254"/>
      <c r="H103" s="30" t="s">
        <v>29</v>
      </c>
      <c r="I103" s="253"/>
      <c r="J103" s="254"/>
      <c r="L103" s="30" t="s">
        <v>31</v>
      </c>
      <c r="M103" s="255"/>
      <c r="N103" s="256"/>
      <c r="Q103" s="30" t="s">
        <v>30</v>
      </c>
      <c r="R103" s="253"/>
      <c r="S103" s="254"/>
    </row>
    <row r="104" ht="14.25"/>
    <row r="105" spans="4:19" ht="14.25">
      <c r="D105" s="30" t="s">
        <v>32</v>
      </c>
      <c r="E105" s="43">
        <f>J16</f>
        <v>1</v>
      </c>
      <c r="G105" s="30" t="s">
        <v>34</v>
      </c>
      <c r="H105" s="44">
        <f>J16+L16</f>
        <v>1</v>
      </c>
      <c r="J105" s="30" t="s">
        <v>35</v>
      </c>
      <c r="K105" s="33"/>
      <c r="M105" s="30" t="s">
        <v>37</v>
      </c>
      <c r="N105" s="44">
        <f>H105+K105</f>
        <v>1</v>
      </c>
      <c r="Q105" s="30" t="s">
        <v>264</v>
      </c>
      <c r="R105" s="255"/>
      <c r="S105" s="256"/>
    </row>
    <row r="106" ht="14.25"/>
    <row r="107" ht="14.25"/>
    <row r="108" ht="14.25"/>
    <row r="109" spans="4:20" ht="51" customHeight="1">
      <c r="D109" s="257" t="str">
        <f>"The percentage of "&amp;E103&amp;" students proficient or higher in "&amp;I103&amp;" will increase from "&amp;L102&amp;" to "&amp;M102&amp;" by "&amp;M103&amp;" as measured by a(n) "&amp;R103&amp;" given on "&amp;R105&amp;"."</f>
        <v>The percentage of  students proficient or higher in  will increase from 100% to 100% by  as measured by a(n)  given on .</v>
      </c>
      <c r="E109" s="257"/>
      <c r="F109" s="257"/>
      <c r="G109" s="257"/>
      <c r="H109" s="257"/>
      <c r="I109" s="257"/>
      <c r="J109" s="257"/>
      <c r="K109" s="257"/>
      <c r="L109" s="257"/>
      <c r="M109" s="257"/>
      <c r="N109" s="257"/>
      <c r="O109" s="257"/>
      <c r="P109" s="257"/>
      <c r="Q109" s="257"/>
      <c r="R109" s="257"/>
      <c r="S109" s="257"/>
      <c r="T109" s="257"/>
    </row>
    <row r="113" spans="2:12" ht="20.25">
      <c r="B113" s="40" t="s">
        <v>38</v>
      </c>
      <c r="D113" s="34"/>
      <c r="E113" s="34"/>
      <c r="F113" s="34"/>
      <c r="G113" s="34"/>
      <c r="I113" s="34" t="s">
        <v>51</v>
      </c>
      <c r="J113" s="34"/>
      <c r="K113" s="34"/>
      <c r="L113" s="34"/>
    </row>
    <row r="114" spans="3:12" ht="14.25">
      <c r="C114" s="5" t="s">
        <v>41</v>
      </c>
      <c r="D114" s="34"/>
      <c r="E114" s="34"/>
      <c r="F114" s="34"/>
      <c r="G114" s="34"/>
      <c r="H114" s="34"/>
      <c r="I114" s="34"/>
      <c r="J114" s="34"/>
      <c r="K114" s="34"/>
      <c r="L114" s="34"/>
    </row>
    <row r="115" spans="3:17" ht="14.25">
      <c r="C115" s="35" t="s">
        <v>67</v>
      </c>
      <c r="D115" s="34"/>
      <c r="E115" s="34" t="s">
        <v>68</v>
      </c>
      <c r="F115" s="34"/>
      <c r="G115" s="34" t="s">
        <v>69</v>
      </c>
      <c r="H115" s="34"/>
      <c r="I115" s="34" t="s">
        <v>70</v>
      </c>
      <c r="K115" s="36" t="s">
        <v>48</v>
      </c>
      <c r="Q115" s="36" t="s">
        <v>53</v>
      </c>
    </row>
    <row r="116" spans="3:17" ht="14.25">
      <c r="C116" s="35" t="s">
        <v>43</v>
      </c>
      <c r="D116" s="34"/>
      <c r="E116" s="34" t="s">
        <v>44</v>
      </c>
      <c r="F116" s="34"/>
      <c r="G116" s="34" t="s">
        <v>45</v>
      </c>
      <c r="H116" s="34"/>
      <c r="I116" s="34" t="s">
        <v>46</v>
      </c>
      <c r="K116" s="36" t="s">
        <v>42</v>
      </c>
      <c r="N116" s="35" t="s">
        <v>52</v>
      </c>
      <c r="Q116" s="34" t="s">
        <v>49</v>
      </c>
    </row>
    <row r="117" spans="4:17" ht="14.25">
      <c r="D117" s="34"/>
      <c r="F117" s="34"/>
      <c r="H117" s="34"/>
      <c r="I117" s="34" t="s">
        <v>50</v>
      </c>
      <c r="J117" s="36" t="s">
        <v>73</v>
      </c>
      <c r="K117" s="36" t="s">
        <v>74</v>
      </c>
      <c r="L117" s="36" t="s">
        <v>71</v>
      </c>
      <c r="N117" s="34" t="s">
        <v>72</v>
      </c>
      <c r="Q117" s="35" t="s">
        <v>47</v>
      </c>
    </row>
    <row r="118" spans="3:12" ht="14.25">
      <c r="C118" s="6" t="s">
        <v>40</v>
      </c>
      <c r="D118" s="34"/>
      <c r="F118" s="34"/>
      <c r="G118" s="34"/>
      <c r="H118" s="34"/>
      <c r="I118" s="34"/>
      <c r="J118" s="36"/>
      <c r="K118" s="34"/>
      <c r="L118" s="36"/>
    </row>
    <row r="119" spans="4:11" ht="14.25">
      <c r="D119" s="34"/>
      <c r="E119" s="36"/>
      <c r="F119" s="34"/>
      <c r="G119" s="34"/>
      <c r="H119" s="34"/>
      <c r="J119" s="36"/>
      <c r="K119" s="34"/>
    </row>
    <row r="120" spans="3:12" ht="15" thickBot="1">
      <c r="C120" s="6"/>
      <c r="D120" s="34"/>
      <c r="E120" s="36"/>
      <c r="F120" s="34"/>
      <c r="G120" s="34"/>
      <c r="H120" s="34"/>
      <c r="I120" s="34"/>
      <c r="J120" s="36"/>
      <c r="K120" s="34"/>
      <c r="L120" s="36"/>
    </row>
    <row r="121" spans="4:20" ht="16.5" thickBot="1">
      <c r="D121" s="201" t="str">
        <f>E21</f>
        <v>Students  or Higher</v>
      </c>
      <c r="E121" s="202"/>
      <c r="F121" s="202"/>
      <c r="G121" s="202"/>
      <c r="H121" s="202"/>
      <c r="I121" s="202"/>
      <c r="J121" s="202"/>
      <c r="K121" s="202"/>
      <c r="L121" s="202"/>
      <c r="M121" s="202"/>
      <c r="N121" s="202"/>
      <c r="O121" s="202"/>
      <c r="P121" s="202"/>
      <c r="Q121" s="202"/>
      <c r="R121" s="202"/>
      <c r="S121" s="202"/>
      <c r="T121" s="203"/>
    </row>
    <row r="122" spans="4:24" s="59" customFormat="1" ht="46.5" customHeight="1" thickBot="1">
      <c r="D122" s="144" t="s">
        <v>54</v>
      </c>
      <c r="E122" s="145"/>
      <c r="F122" s="258" t="str">
        <f>IF(V32=0,"",VLOOKUP(1,E32:L39,2,FALSE))</f>
        <v>extend their problem solving to show multiple solutions</v>
      </c>
      <c r="G122" s="259"/>
      <c r="H122" s="259"/>
      <c r="I122" s="259"/>
      <c r="J122" s="259"/>
      <c r="K122" s="259"/>
      <c r="L122" s="260"/>
      <c r="M122" s="146" t="s">
        <v>228</v>
      </c>
      <c r="N122" s="258">
        <f>IF(V32=0,"",IF(VLOOKUP(1,E32:T40,9,FALSE)="","",(VLOOKUP(1,E32:T40,9,FALSE))))</f>
      </c>
      <c r="O122" s="259"/>
      <c r="P122" s="259"/>
      <c r="Q122" s="259"/>
      <c r="R122" s="259"/>
      <c r="S122" s="259"/>
      <c r="T122" s="261"/>
      <c r="V122" s="262"/>
      <c r="W122" s="262"/>
      <c r="X122" s="262"/>
    </row>
    <row r="123" spans="4:20" ht="56.25" customHeight="1">
      <c r="D123" s="208" t="s">
        <v>60</v>
      </c>
      <c r="E123" s="209"/>
      <c r="F123" s="209"/>
      <c r="G123" s="209"/>
      <c r="H123" s="210"/>
      <c r="I123" s="211" t="s">
        <v>39</v>
      </c>
      <c r="J123" s="209"/>
      <c r="K123" s="210"/>
      <c r="L123" s="211" t="s">
        <v>266</v>
      </c>
      <c r="M123" s="210"/>
      <c r="N123" s="211" t="s">
        <v>267</v>
      </c>
      <c r="O123" s="209"/>
      <c r="P123" s="210"/>
      <c r="Q123" s="211" t="s">
        <v>268</v>
      </c>
      <c r="R123" s="209"/>
      <c r="S123" s="209"/>
      <c r="T123" s="212"/>
    </row>
    <row r="124" spans="4:20" ht="75" customHeight="1" thickBot="1">
      <c r="D124" s="213" t="s">
        <v>286</v>
      </c>
      <c r="E124" s="214"/>
      <c r="F124" s="214"/>
      <c r="G124" s="214"/>
      <c r="H124" s="215"/>
      <c r="I124" s="216"/>
      <c r="J124" s="214"/>
      <c r="K124" s="215"/>
      <c r="L124" s="216"/>
      <c r="M124" s="215"/>
      <c r="N124" s="216"/>
      <c r="O124" s="214"/>
      <c r="P124" s="215"/>
      <c r="Q124" s="216"/>
      <c r="R124" s="214"/>
      <c r="S124" s="214"/>
      <c r="T124" s="217"/>
    </row>
    <row r="125" ht="15" thickBot="1"/>
    <row r="126" spans="4:20" ht="16.5" thickBot="1">
      <c r="D126" s="201" t="str">
        <f>E41</f>
        <v>Students </v>
      </c>
      <c r="E126" s="202"/>
      <c r="F126" s="202"/>
      <c r="G126" s="202"/>
      <c r="H126" s="202"/>
      <c r="I126" s="202"/>
      <c r="J126" s="202"/>
      <c r="K126" s="202"/>
      <c r="L126" s="202"/>
      <c r="M126" s="202"/>
      <c r="N126" s="202"/>
      <c r="O126" s="202"/>
      <c r="P126" s="202"/>
      <c r="Q126" s="202"/>
      <c r="R126" s="202"/>
      <c r="S126" s="202"/>
      <c r="T126" s="203"/>
    </row>
    <row r="127" spans="4:20" s="59" customFormat="1" ht="46.5" customHeight="1" thickBot="1">
      <c r="D127" s="147" t="s">
        <v>54</v>
      </c>
      <c r="E127" s="148"/>
      <c r="F127" s="204" t="str">
        <f>IF(V52=0,"",VLOOKUP(1,E52:F59,2,FALSE))</f>
        <v>Not checking answers</v>
      </c>
      <c r="G127" s="205"/>
      <c r="H127" s="205"/>
      <c r="I127" s="205"/>
      <c r="J127" s="205"/>
      <c r="K127" s="205"/>
      <c r="L127" s="206"/>
      <c r="M127" s="60" t="s">
        <v>228</v>
      </c>
      <c r="N127" s="204">
        <f>IF(V52=0,"",IF(VLOOKUP(1,E52:T60,9,FALSE)="","",(VLOOKUP(1,E52:T60,9,FALSE))))</f>
      </c>
      <c r="O127" s="205"/>
      <c r="P127" s="205"/>
      <c r="Q127" s="205"/>
      <c r="R127" s="205"/>
      <c r="S127" s="205"/>
      <c r="T127" s="207"/>
    </row>
    <row r="128" spans="4:20" ht="56.25" customHeight="1">
      <c r="D128" s="208" t="s">
        <v>60</v>
      </c>
      <c r="E128" s="209"/>
      <c r="F128" s="209"/>
      <c r="G128" s="209"/>
      <c r="H128" s="210"/>
      <c r="I128" s="211" t="s">
        <v>39</v>
      </c>
      <c r="J128" s="209"/>
      <c r="K128" s="210"/>
      <c r="L128" s="211" t="s">
        <v>266</v>
      </c>
      <c r="M128" s="210"/>
      <c r="N128" s="211" t="s">
        <v>267</v>
      </c>
      <c r="O128" s="209"/>
      <c r="P128" s="210"/>
      <c r="Q128" s="211" t="s">
        <v>268</v>
      </c>
      <c r="R128" s="209"/>
      <c r="S128" s="209"/>
      <c r="T128" s="212"/>
    </row>
    <row r="129" spans="4:20" ht="75" customHeight="1" thickBot="1">
      <c r="D129" s="213"/>
      <c r="E129" s="214"/>
      <c r="F129" s="214"/>
      <c r="G129" s="214"/>
      <c r="H129" s="215"/>
      <c r="I129" s="216"/>
      <c r="J129" s="214"/>
      <c r="K129" s="215"/>
      <c r="L129" s="216"/>
      <c r="M129" s="215"/>
      <c r="N129" s="216"/>
      <c r="O129" s="214"/>
      <c r="P129" s="215"/>
      <c r="Q129" s="216"/>
      <c r="R129" s="214"/>
      <c r="S129" s="214"/>
      <c r="T129" s="217"/>
    </row>
    <row r="130" ht="15" customHeight="1" thickBot="1"/>
    <row r="131" spans="4:20" ht="16.5" thickBot="1">
      <c r="D131" s="201" t="str">
        <f>E61</f>
        <v>Students </v>
      </c>
      <c r="E131" s="202"/>
      <c r="F131" s="202"/>
      <c r="G131" s="202"/>
      <c r="H131" s="202"/>
      <c r="I131" s="202"/>
      <c r="J131" s="202"/>
      <c r="K131" s="202"/>
      <c r="L131" s="202"/>
      <c r="M131" s="202"/>
      <c r="N131" s="202"/>
      <c r="O131" s="202"/>
      <c r="P131" s="202"/>
      <c r="Q131" s="202"/>
      <c r="R131" s="202"/>
      <c r="S131" s="202"/>
      <c r="T131" s="203"/>
    </row>
    <row r="132" spans="4:20" s="59" customFormat="1" ht="46.5" customHeight="1" thickBot="1">
      <c r="D132" s="147" t="s">
        <v>54</v>
      </c>
      <c r="E132" s="148"/>
      <c r="F132" s="204">
        <f>IF(V72=0,"",VLOOKUP(1,E72:F80,2,FALSE))</f>
      </c>
      <c r="G132" s="205"/>
      <c r="H132" s="205"/>
      <c r="I132" s="205"/>
      <c r="J132" s="205"/>
      <c r="K132" s="205"/>
      <c r="L132" s="206"/>
      <c r="M132" s="60" t="s">
        <v>228</v>
      </c>
      <c r="N132" s="204">
        <f>IF(V72=0,"",IF(VLOOKUP(1,E72:T80,9,FALSE)="","",(VLOOKUP(1,E72:T80,9,FALSE))))</f>
      </c>
      <c r="O132" s="205"/>
      <c r="P132" s="205"/>
      <c r="Q132" s="205"/>
      <c r="R132" s="205"/>
      <c r="S132" s="205"/>
      <c r="T132" s="207"/>
    </row>
    <row r="133" spans="4:20" ht="56.25" customHeight="1">
      <c r="D133" s="208" t="s">
        <v>60</v>
      </c>
      <c r="E133" s="209"/>
      <c r="F133" s="209"/>
      <c r="G133" s="209"/>
      <c r="H133" s="210"/>
      <c r="I133" s="211" t="s">
        <v>39</v>
      </c>
      <c r="J133" s="209"/>
      <c r="K133" s="210"/>
      <c r="L133" s="211" t="s">
        <v>266</v>
      </c>
      <c r="M133" s="210"/>
      <c r="N133" s="211" t="s">
        <v>267</v>
      </c>
      <c r="O133" s="209"/>
      <c r="P133" s="210"/>
      <c r="Q133" s="211" t="s">
        <v>268</v>
      </c>
      <c r="R133" s="209"/>
      <c r="S133" s="209"/>
      <c r="T133" s="212"/>
    </row>
    <row r="134" spans="4:20" ht="75" customHeight="1" thickBot="1">
      <c r="D134" s="213"/>
      <c r="E134" s="214"/>
      <c r="F134" s="214"/>
      <c r="G134" s="214"/>
      <c r="H134" s="215"/>
      <c r="I134" s="216"/>
      <c r="J134" s="214"/>
      <c r="K134" s="215"/>
      <c r="L134" s="216"/>
      <c r="M134" s="215"/>
      <c r="N134" s="216"/>
      <c r="O134" s="214"/>
      <c r="P134" s="215"/>
      <c r="Q134" s="216"/>
      <c r="R134" s="214"/>
      <c r="S134" s="214"/>
      <c r="T134" s="217"/>
    </row>
    <row r="135" ht="15" customHeight="1" thickBot="1"/>
    <row r="136" spans="4:20" ht="16.5" thickBot="1">
      <c r="D136" s="201" t="str">
        <f>E81</f>
        <v>Students </v>
      </c>
      <c r="E136" s="202"/>
      <c r="F136" s="202"/>
      <c r="G136" s="202"/>
      <c r="H136" s="202"/>
      <c r="I136" s="202"/>
      <c r="J136" s="202"/>
      <c r="K136" s="202"/>
      <c r="L136" s="202"/>
      <c r="M136" s="202"/>
      <c r="N136" s="202"/>
      <c r="O136" s="202"/>
      <c r="P136" s="202"/>
      <c r="Q136" s="202"/>
      <c r="R136" s="202"/>
      <c r="S136" s="202"/>
      <c r="T136" s="203"/>
    </row>
    <row r="137" spans="4:20" s="59" customFormat="1" ht="46.5" customHeight="1" thickBot="1">
      <c r="D137" s="147" t="s">
        <v>54</v>
      </c>
      <c r="E137" s="148"/>
      <c r="F137" s="204">
        <f>IF(V92=0,"",VLOOKUP(1,E92:L99,2,FALSE))</f>
      </c>
      <c r="G137" s="205"/>
      <c r="H137" s="205"/>
      <c r="I137" s="205"/>
      <c r="J137" s="205"/>
      <c r="K137" s="205"/>
      <c r="L137" s="206"/>
      <c r="M137" s="60" t="s">
        <v>228</v>
      </c>
      <c r="N137" s="204">
        <f>IF(V92=0,"",IF(VLOOKUP(1,E92:T99,9,FALSE)="","",(VLOOKUP(1,E92:T99,9,FALSE))))</f>
      </c>
      <c r="O137" s="205"/>
      <c r="P137" s="205"/>
      <c r="Q137" s="205"/>
      <c r="R137" s="205"/>
      <c r="S137" s="205"/>
      <c r="T137" s="207"/>
    </row>
    <row r="138" spans="4:20" ht="56.25" customHeight="1">
      <c r="D138" s="208" t="s">
        <v>60</v>
      </c>
      <c r="E138" s="209"/>
      <c r="F138" s="209"/>
      <c r="G138" s="209"/>
      <c r="H138" s="210"/>
      <c r="I138" s="211" t="s">
        <v>39</v>
      </c>
      <c r="J138" s="209"/>
      <c r="K138" s="210"/>
      <c r="L138" s="211" t="s">
        <v>266</v>
      </c>
      <c r="M138" s="210"/>
      <c r="N138" s="211" t="s">
        <v>267</v>
      </c>
      <c r="O138" s="209"/>
      <c r="P138" s="210"/>
      <c r="Q138" s="211" t="s">
        <v>268</v>
      </c>
      <c r="R138" s="209"/>
      <c r="S138" s="209"/>
      <c r="T138" s="212"/>
    </row>
    <row r="139" spans="4:20" ht="75" customHeight="1" thickBot="1">
      <c r="D139" s="213"/>
      <c r="E139" s="214"/>
      <c r="F139" s="214"/>
      <c r="G139" s="214"/>
      <c r="H139" s="215"/>
      <c r="I139" s="216"/>
      <c r="J139" s="214"/>
      <c r="K139" s="215"/>
      <c r="L139" s="216"/>
      <c r="M139" s="215"/>
      <c r="N139" s="216"/>
      <c r="O139" s="214"/>
      <c r="P139" s="215"/>
      <c r="Q139" s="216"/>
      <c r="R139" s="214"/>
      <c r="S139" s="214"/>
      <c r="T139" s="217"/>
    </row>
    <row r="140" ht="15" customHeight="1"/>
    <row r="141" ht="45" customHeight="1">
      <c r="B141" s="40" t="s">
        <v>55</v>
      </c>
    </row>
    <row r="142" spans="3:20" ht="28.5" customHeight="1">
      <c r="C142" s="263" t="s">
        <v>230</v>
      </c>
      <c r="D142" s="263"/>
      <c r="E142" s="263"/>
      <c r="F142" s="263"/>
      <c r="G142" s="263"/>
      <c r="H142" s="263"/>
      <c r="I142" s="263"/>
      <c r="J142" s="263"/>
      <c r="K142" s="263"/>
      <c r="L142" s="263"/>
      <c r="M142" s="263"/>
      <c r="N142" s="263"/>
      <c r="O142" s="263"/>
      <c r="P142" s="263"/>
      <c r="Q142" s="263"/>
      <c r="R142" s="263"/>
      <c r="S142" s="263"/>
      <c r="T142" s="263"/>
    </row>
    <row r="143" ht="15" thickBot="1"/>
    <row r="144" spans="4:20" ht="16.5" thickBot="1">
      <c r="D144" s="264" t="str">
        <f>E21</f>
        <v>Students  or Higher</v>
      </c>
      <c r="E144" s="265"/>
      <c r="F144" s="265"/>
      <c r="G144" s="265"/>
      <c r="H144" s="265"/>
      <c r="I144" s="265"/>
      <c r="J144" s="265"/>
      <c r="K144" s="265"/>
      <c r="L144" s="265"/>
      <c r="M144" s="265"/>
      <c r="N144" s="265"/>
      <c r="O144" s="265"/>
      <c r="P144" s="265"/>
      <c r="Q144" s="265"/>
      <c r="R144" s="265"/>
      <c r="S144" s="265"/>
      <c r="T144" s="266"/>
    </row>
    <row r="145" spans="4:20" s="59" customFormat="1" ht="46.5" customHeight="1">
      <c r="D145" s="267" t="s">
        <v>54</v>
      </c>
      <c r="E145" s="268"/>
      <c r="F145" s="269" t="str">
        <f>IF(F122="","",F122)</f>
        <v>extend their problem solving to show multiple solutions</v>
      </c>
      <c r="G145" s="270"/>
      <c r="H145" s="270"/>
      <c r="I145" s="270"/>
      <c r="J145" s="270"/>
      <c r="K145" s="270"/>
      <c r="L145" s="271"/>
      <c r="M145" s="58" t="s">
        <v>228</v>
      </c>
      <c r="N145" s="269">
        <f>IF(N122="","",N122)</f>
      </c>
      <c r="O145" s="270"/>
      <c r="P145" s="270"/>
      <c r="Q145" s="270"/>
      <c r="R145" s="270"/>
      <c r="S145" s="270"/>
      <c r="T145" s="272"/>
    </row>
    <row r="146" spans="4:20" s="59" customFormat="1" ht="20.25" customHeight="1">
      <c r="D146" s="273" t="s">
        <v>56</v>
      </c>
      <c r="E146" s="274"/>
      <c r="F146" s="275" t="str">
        <f>IF(D124="","",D124)</f>
        <v>yjgtiuygyjkgh</v>
      </c>
      <c r="G146" s="276"/>
      <c r="H146" s="276"/>
      <c r="I146" s="276"/>
      <c r="J146" s="276"/>
      <c r="K146" s="276"/>
      <c r="L146" s="276"/>
      <c r="M146" s="276"/>
      <c r="N146" s="276"/>
      <c r="O146" s="276"/>
      <c r="P146" s="276"/>
      <c r="Q146" s="276"/>
      <c r="R146" s="276"/>
      <c r="S146" s="276"/>
      <c r="T146" s="277"/>
    </row>
    <row r="147" spans="4:20" s="59" customFormat="1" ht="24.75" customHeight="1">
      <c r="D147" s="281" t="s">
        <v>57</v>
      </c>
      <c r="E147" s="284" t="s">
        <v>58</v>
      </c>
      <c r="F147" s="285"/>
      <c r="G147" s="286"/>
      <c r="H147" s="287"/>
      <c r="I147" s="288"/>
      <c r="J147" s="288"/>
      <c r="K147" s="288"/>
      <c r="L147" s="288"/>
      <c r="M147" s="288"/>
      <c r="N147" s="288"/>
      <c r="O147" s="288"/>
      <c r="P147" s="288"/>
      <c r="Q147" s="288"/>
      <c r="R147" s="288"/>
      <c r="S147" s="288"/>
      <c r="T147" s="289"/>
    </row>
    <row r="148" spans="4:20" s="59" customFormat="1" ht="24.75" customHeight="1">
      <c r="D148" s="282"/>
      <c r="E148" s="284" t="s">
        <v>59</v>
      </c>
      <c r="F148" s="285"/>
      <c r="G148" s="286"/>
      <c r="H148" s="287"/>
      <c r="I148" s="288"/>
      <c r="J148" s="288"/>
      <c r="K148" s="288"/>
      <c r="L148" s="288"/>
      <c r="M148" s="288"/>
      <c r="N148" s="288"/>
      <c r="O148" s="288"/>
      <c r="P148" s="288"/>
      <c r="Q148" s="288"/>
      <c r="R148" s="288"/>
      <c r="S148" s="288"/>
      <c r="T148" s="289"/>
    </row>
    <row r="149" spans="4:20" s="59" customFormat="1" ht="24.75" customHeight="1" thickBot="1">
      <c r="D149" s="283"/>
      <c r="E149" s="290" t="s">
        <v>269</v>
      </c>
      <c r="F149" s="291"/>
      <c r="G149" s="292"/>
      <c r="H149" s="278"/>
      <c r="I149" s="279"/>
      <c r="J149" s="279"/>
      <c r="K149" s="279"/>
      <c r="L149" s="279"/>
      <c r="M149" s="279"/>
      <c r="N149" s="279"/>
      <c r="O149" s="279"/>
      <c r="P149" s="279"/>
      <c r="Q149" s="279"/>
      <c r="R149" s="279"/>
      <c r="S149" s="279"/>
      <c r="T149" s="280"/>
    </row>
    <row r="150" s="59" customFormat="1" ht="15" thickBot="1"/>
    <row r="151" spans="4:20" s="59" customFormat="1" ht="16.5" thickBot="1">
      <c r="D151" s="264" t="str">
        <f>E41</f>
        <v>Students </v>
      </c>
      <c r="E151" s="265"/>
      <c r="F151" s="265"/>
      <c r="G151" s="265"/>
      <c r="H151" s="265"/>
      <c r="I151" s="265"/>
      <c r="J151" s="265"/>
      <c r="K151" s="265"/>
      <c r="L151" s="265"/>
      <c r="M151" s="265"/>
      <c r="N151" s="265"/>
      <c r="O151" s="265"/>
      <c r="P151" s="265"/>
      <c r="Q151" s="265"/>
      <c r="R151" s="265"/>
      <c r="S151" s="265"/>
      <c r="T151" s="266"/>
    </row>
    <row r="152" spans="4:20" s="37" customFormat="1" ht="45.75" customHeight="1">
      <c r="D152" s="267" t="s">
        <v>54</v>
      </c>
      <c r="E152" s="268"/>
      <c r="F152" s="269" t="str">
        <f>F127</f>
        <v>Not checking answers</v>
      </c>
      <c r="G152" s="270"/>
      <c r="H152" s="270"/>
      <c r="I152" s="270"/>
      <c r="J152" s="270"/>
      <c r="K152" s="270"/>
      <c r="L152" s="271"/>
      <c r="M152" s="58" t="s">
        <v>228</v>
      </c>
      <c r="N152" s="269">
        <f>IF(N127="","",N127)</f>
      </c>
      <c r="O152" s="270"/>
      <c r="P152" s="270"/>
      <c r="Q152" s="270"/>
      <c r="R152" s="270"/>
      <c r="S152" s="270"/>
      <c r="T152" s="272"/>
    </row>
    <row r="153" spans="4:20" s="37" customFormat="1" ht="20.25" customHeight="1">
      <c r="D153" s="273" t="s">
        <v>56</v>
      </c>
      <c r="E153" s="274"/>
      <c r="F153" s="275">
        <f>IF(D129="","",D129)</f>
      </c>
      <c r="G153" s="276"/>
      <c r="H153" s="276"/>
      <c r="I153" s="276"/>
      <c r="J153" s="276"/>
      <c r="K153" s="276"/>
      <c r="L153" s="276"/>
      <c r="M153" s="276"/>
      <c r="N153" s="276"/>
      <c r="O153" s="276"/>
      <c r="P153" s="276"/>
      <c r="Q153" s="276"/>
      <c r="R153" s="276"/>
      <c r="S153" s="276"/>
      <c r="T153" s="277"/>
    </row>
    <row r="154" spans="4:20" s="59" customFormat="1" ht="24" customHeight="1">
      <c r="D154" s="281" t="s">
        <v>57</v>
      </c>
      <c r="E154" s="284" t="s">
        <v>58</v>
      </c>
      <c r="F154" s="285"/>
      <c r="G154" s="286"/>
      <c r="H154" s="287"/>
      <c r="I154" s="288"/>
      <c r="J154" s="288"/>
      <c r="K154" s="288"/>
      <c r="L154" s="288"/>
      <c r="M154" s="288"/>
      <c r="N154" s="288"/>
      <c r="O154" s="288"/>
      <c r="P154" s="288"/>
      <c r="Q154" s="288"/>
      <c r="R154" s="288"/>
      <c r="S154" s="288"/>
      <c r="T154" s="289"/>
    </row>
    <row r="155" spans="4:20" s="59" customFormat="1" ht="24" customHeight="1">
      <c r="D155" s="282"/>
      <c r="E155" s="284" t="s">
        <v>59</v>
      </c>
      <c r="F155" s="285"/>
      <c r="G155" s="286"/>
      <c r="H155" s="287"/>
      <c r="I155" s="288"/>
      <c r="J155" s="288"/>
      <c r="K155" s="288"/>
      <c r="L155" s="288"/>
      <c r="M155" s="288"/>
      <c r="N155" s="288"/>
      <c r="O155" s="288"/>
      <c r="P155" s="288"/>
      <c r="Q155" s="288"/>
      <c r="R155" s="288"/>
      <c r="S155" s="288"/>
      <c r="T155" s="289"/>
    </row>
    <row r="156" spans="4:20" s="59" customFormat="1" ht="24" customHeight="1" thickBot="1">
      <c r="D156" s="283"/>
      <c r="E156" s="290" t="s">
        <v>269</v>
      </c>
      <c r="F156" s="291"/>
      <c r="G156" s="292"/>
      <c r="H156" s="278"/>
      <c r="I156" s="279"/>
      <c r="J156" s="279"/>
      <c r="K156" s="279"/>
      <c r="L156" s="279"/>
      <c r="M156" s="279"/>
      <c r="N156" s="279"/>
      <c r="O156" s="279"/>
      <c r="P156" s="279"/>
      <c r="Q156" s="279"/>
      <c r="R156" s="279"/>
      <c r="S156" s="279"/>
      <c r="T156" s="280"/>
    </row>
    <row r="157" s="59" customFormat="1" ht="20.25" customHeight="1" thickBot="1"/>
    <row r="158" spans="4:20" s="59" customFormat="1" ht="20.25" customHeight="1" thickBot="1">
      <c r="D158" s="264" t="str">
        <f>E61</f>
        <v>Students </v>
      </c>
      <c r="E158" s="265"/>
      <c r="F158" s="265"/>
      <c r="G158" s="265"/>
      <c r="H158" s="265"/>
      <c r="I158" s="265"/>
      <c r="J158" s="265"/>
      <c r="K158" s="265"/>
      <c r="L158" s="265"/>
      <c r="M158" s="265"/>
      <c r="N158" s="265"/>
      <c r="O158" s="265"/>
      <c r="P158" s="265"/>
      <c r="Q158" s="265"/>
      <c r="R158" s="265"/>
      <c r="S158" s="265"/>
      <c r="T158" s="266"/>
    </row>
    <row r="159" spans="4:20" s="59" customFormat="1" ht="46.5" customHeight="1">
      <c r="D159" s="267" t="s">
        <v>54</v>
      </c>
      <c r="E159" s="268"/>
      <c r="F159" s="269">
        <f>F132</f>
      </c>
      <c r="G159" s="270"/>
      <c r="H159" s="270"/>
      <c r="I159" s="270"/>
      <c r="J159" s="270"/>
      <c r="K159" s="270"/>
      <c r="L159" s="271"/>
      <c r="M159" s="58" t="s">
        <v>228</v>
      </c>
      <c r="N159" s="269">
        <f>IF(N132="","",N132)</f>
      </c>
      <c r="O159" s="270"/>
      <c r="P159" s="270"/>
      <c r="Q159" s="270"/>
      <c r="R159" s="270"/>
      <c r="S159" s="270"/>
      <c r="T159" s="272"/>
    </row>
    <row r="160" spans="4:20" s="59" customFormat="1" ht="15">
      <c r="D160" s="273" t="s">
        <v>56</v>
      </c>
      <c r="E160" s="274"/>
      <c r="F160" s="275">
        <f>IF(D134="","",D134)</f>
      </c>
      <c r="G160" s="276"/>
      <c r="H160" s="276"/>
      <c r="I160" s="276"/>
      <c r="J160" s="276"/>
      <c r="K160" s="276"/>
      <c r="L160" s="276"/>
      <c r="M160" s="276"/>
      <c r="N160" s="276"/>
      <c r="O160" s="276"/>
      <c r="P160" s="276"/>
      <c r="Q160" s="276"/>
      <c r="R160" s="276"/>
      <c r="S160" s="276"/>
      <c r="T160" s="277"/>
    </row>
    <row r="161" spans="4:20" s="59" customFormat="1" ht="24" customHeight="1">
      <c r="D161" s="281" t="s">
        <v>57</v>
      </c>
      <c r="E161" s="284" t="s">
        <v>58</v>
      </c>
      <c r="F161" s="285"/>
      <c r="G161" s="286"/>
      <c r="H161" s="287"/>
      <c r="I161" s="288"/>
      <c r="J161" s="288"/>
      <c r="K161" s="288"/>
      <c r="L161" s="288"/>
      <c r="M161" s="288"/>
      <c r="N161" s="288"/>
      <c r="O161" s="288"/>
      <c r="P161" s="288"/>
      <c r="Q161" s="288"/>
      <c r="R161" s="288"/>
      <c r="S161" s="288"/>
      <c r="T161" s="289"/>
    </row>
    <row r="162" spans="4:20" s="59" customFormat="1" ht="24" customHeight="1">
      <c r="D162" s="282"/>
      <c r="E162" s="284" t="s">
        <v>59</v>
      </c>
      <c r="F162" s="285"/>
      <c r="G162" s="286"/>
      <c r="H162" s="287"/>
      <c r="I162" s="288"/>
      <c r="J162" s="288"/>
      <c r="K162" s="288"/>
      <c r="L162" s="288"/>
      <c r="M162" s="288"/>
      <c r="N162" s="288"/>
      <c r="O162" s="288"/>
      <c r="P162" s="288"/>
      <c r="Q162" s="288"/>
      <c r="R162" s="288"/>
      <c r="S162" s="288"/>
      <c r="T162" s="289"/>
    </row>
    <row r="163" spans="4:20" s="59" customFormat="1" ht="24" customHeight="1" thickBot="1">
      <c r="D163" s="283"/>
      <c r="E163" s="290" t="s">
        <v>269</v>
      </c>
      <c r="F163" s="291"/>
      <c r="G163" s="292"/>
      <c r="H163" s="278"/>
      <c r="I163" s="279"/>
      <c r="J163" s="279"/>
      <c r="K163" s="279"/>
      <c r="L163" s="279"/>
      <c r="M163" s="279"/>
      <c r="N163" s="279"/>
      <c r="O163" s="279"/>
      <c r="P163" s="279"/>
      <c r="Q163" s="279"/>
      <c r="R163" s="279"/>
      <c r="S163" s="279"/>
      <c r="T163" s="280"/>
    </row>
    <row r="164" s="59" customFormat="1" ht="20.25" customHeight="1" thickBot="1"/>
    <row r="165" spans="4:20" s="59" customFormat="1" ht="16.5" thickBot="1">
      <c r="D165" s="264" t="str">
        <f>E81</f>
        <v>Students </v>
      </c>
      <c r="E165" s="265"/>
      <c r="F165" s="265"/>
      <c r="G165" s="265"/>
      <c r="H165" s="265"/>
      <c r="I165" s="265"/>
      <c r="J165" s="265"/>
      <c r="K165" s="265"/>
      <c r="L165" s="265"/>
      <c r="M165" s="265"/>
      <c r="N165" s="265"/>
      <c r="O165" s="265"/>
      <c r="P165" s="265"/>
      <c r="Q165" s="265"/>
      <c r="R165" s="265"/>
      <c r="S165" s="265"/>
      <c r="T165" s="266"/>
    </row>
    <row r="166" spans="4:20" s="59" customFormat="1" ht="46.5" customHeight="1">
      <c r="D166" s="267" t="s">
        <v>54</v>
      </c>
      <c r="E166" s="268"/>
      <c r="F166" s="293">
        <f>F137</f>
      </c>
      <c r="G166" s="294"/>
      <c r="H166" s="294"/>
      <c r="I166" s="294"/>
      <c r="J166" s="294"/>
      <c r="K166" s="294"/>
      <c r="L166" s="295"/>
      <c r="M166" s="58" t="s">
        <v>228</v>
      </c>
      <c r="N166" s="293">
        <f>IF(N137="","",N137)</f>
      </c>
      <c r="O166" s="294"/>
      <c r="P166" s="294"/>
      <c r="Q166" s="294"/>
      <c r="R166" s="294"/>
      <c r="S166" s="294"/>
      <c r="T166" s="296"/>
    </row>
    <row r="167" spans="4:20" s="59" customFormat="1" ht="15">
      <c r="D167" s="273" t="s">
        <v>56</v>
      </c>
      <c r="E167" s="274"/>
      <c r="F167" s="297">
        <f>IF(D139="","",D139)</f>
      </c>
      <c r="G167" s="298"/>
      <c r="H167" s="298"/>
      <c r="I167" s="298"/>
      <c r="J167" s="298"/>
      <c r="K167" s="298"/>
      <c r="L167" s="298"/>
      <c r="M167" s="298"/>
      <c r="N167" s="298"/>
      <c r="O167" s="298"/>
      <c r="P167" s="298"/>
      <c r="Q167" s="298"/>
      <c r="R167" s="298"/>
      <c r="S167" s="298"/>
      <c r="T167" s="299"/>
    </row>
    <row r="168" spans="4:20" s="59" customFormat="1" ht="24" customHeight="1">
      <c r="D168" s="281" t="s">
        <v>57</v>
      </c>
      <c r="E168" s="284" t="s">
        <v>58</v>
      </c>
      <c r="F168" s="285"/>
      <c r="G168" s="286"/>
      <c r="H168" s="287"/>
      <c r="I168" s="288"/>
      <c r="J168" s="288"/>
      <c r="K168" s="288"/>
      <c r="L168" s="288"/>
      <c r="M168" s="288"/>
      <c r="N168" s="288"/>
      <c r="O168" s="288"/>
      <c r="P168" s="288"/>
      <c r="Q168" s="288"/>
      <c r="R168" s="288"/>
      <c r="S168" s="288"/>
      <c r="T168" s="289"/>
    </row>
    <row r="169" spans="4:20" s="59" customFormat="1" ht="24" customHeight="1">
      <c r="D169" s="282"/>
      <c r="E169" s="284" t="s">
        <v>59</v>
      </c>
      <c r="F169" s="285"/>
      <c r="G169" s="286"/>
      <c r="H169" s="287"/>
      <c r="I169" s="288"/>
      <c r="J169" s="288"/>
      <c r="K169" s="288"/>
      <c r="L169" s="288"/>
      <c r="M169" s="288"/>
      <c r="N169" s="288"/>
      <c r="O169" s="288"/>
      <c r="P169" s="288"/>
      <c r="Q169" s="288"/>
      <c r="R169" s="288"/>
      <c r="S169" s="288"/>
      <c r="T169" s="289"/>
    </row>
    <row r="170" spans="4:20" ht="24" customHeight="1" thickBot="1">
      <c r="D170" s="283"/>
      <c r="E170" s="290" t="s">
        <v>269</v>
      </c>
      <c r="F170" s="291"/>
      <c r="G170" s="292"/>
      <c r="H170" s="278"/>
      <c r="I170" s="279"/>
      <c r="J170" s="279"/>
      <c r="K170" s="279"/>
      <c r="L170" s="279"/>
      <c r="M170" s="279"/>
      <c r="N170" s="279"/>
      <c r="O170" s="279"/>
      <c r="P170" s="279"/>
      <c r="Q170" s="279"/>
      <c r="R170" s="279"/>
      <c r="S170" s="279"/>
      <c r="T170" s="280"/>
    </row>
  </sheetData>
  <sheetProtection formatCells="0" formatColumns="0" formatRows="0" autoFilter="0"/>
  <mergeCells count="272">
    <mergeCell ref="D168:D170"/>
    <mergeCell ref="E168:G168"/>
    <mergeCell ref="H168:T168"/>
    <mergeCell ref="E169:G169"/>
    <mergeCell ref="H169:T169"/>
    <mergeCell ref="E170:G170"/>
    <mergeCell ref="H170:T170"/>
    <mergeCell ref="D165:T165"/>
    <mergeCell ref="D166:E166"/>
    <mergeCell ref="F166:L166"/>
    <mergeCell ref="N166:T166"/>
    <mergeCell ref="D167:E167"/>
    <mergeCell ref="F167:T167"/>
    <mergeCell ref="D160:E160"/>
    <mergeCell ref="F160:T160"/>
    <mergeCell ref="D161:D163"/>
    <mergeCell ref="E161:G161"/>
    <mergeCell ref="H161:T161"/>
    <mergeCell ref="E162:G162"/>
    <mergeCell ref="H162:T162"/>
    <mergeCell ref="E163:G163"/>
    <mergeCell ref="H163:T163"/>
    <mergeCell ref="E148:G148"/>
    <mergeCell ref="H148:T148"/>
    <mergeCell ref="E149:G149"/>
    <mergeCell ref="D158:T158"/>
    <mergeCell ref="D159:E159"/>
    <mergeCell ref="F159:L159"/>
    <mergeCell ref="N159:T159"/>
    <mergeCell ref="D154:D156"/>
    <mergeCell ref="E154:G154"/>
    <mergeCell ref="H154:T154"/>
    <mergeCell ref="E155:G155"/>
    <mergeCell ref="H155:T155"/>
    <mergeCell ref="E156:G156"/>
    <mergeCell ref="H156:T156"/>
    <mergeCell ref="H149:T149"/>
    <mergeCell ref="D151:T151"/>
    <mergeCell ref="D152:E152"/>
    <mergeCell ref="F152:L152"/>
    <mergeCell ref="N152:T152"/>
    <mergeCell ref="D153:E153"/>
    <mergeCell ref="F153:T153"/>
    <mergeCell ref="D147:D149"/>
    <mergeCell ref="E147:G147"/>
    <mergeCell ref="H147:T147"/>
    <mergeCell ref="C142:T142"/>
    <mergeCell ref="D144:T144"/>
    <mergeCell ref="D145:E145"/>
    <mergeCell ref="F145:L145"/>
    <mergeCell ref="N145:T145"/>
    <mergeCell ref="D146:E146"/>
    <mergeCell ref="F146:T146"/>
    <mergeCell ref="D124:H124"/>
    <mergeCell ref="I124:K124"/>
    <mergeCell ref="L124:M124"/>
    <mergeCell ref="N124:P124"/>
    <mergeCell ref="Q124:T124"/>
    <mergeCell ref="N139:P139"/>
    <mergeCell ref="Q139:T139"/>
    <mergeCell ref="D139:H139"/>
    <mergeCell ref="I139:K139"/>
    <mergeCell ref="L139:M139"/>
    <mergeCell ref="V122:X122"/>
    <mergeCell ref="D123:H123"/>
    <mergeCell ref="I123:K123"/>
    <mergeCell ref="L123:M123"/>
    <mergeCell ref="N123:P123"/>
    <mergeCell ref="Q123:T123"/>
    <mergeCell ref="R105:S105"/>
    <mergeCell ref="D109:T109"/>
    <mergeCell ref="D121:T121"/>
    <mergeCell ref="F122:L122"/>
    <mergeCell ref="N122:T122"/>
    <mergeCell ref="E103:F103"/>
    <mergeCell ref="F98:L98"/>
    <mergeCell ref="M98:T98"/>
    <mergeCell ref="F94:L94"/>
    <mergeCell ref="F99:L99"/>
    <mergeCell ref="M99:T99"/>
    <mergeCell ref="I103:J103"/>
    <mergeCell ref="M103:N103"/>
    <mergeCell ref="R103:S103"/>
    <mergeCell ref="M94:T94"/>
    <mergeCell ref="F95:L95"/>
    <mergeCell ref="M95:T95"/>
    <mergeCell ref="F96:L96"/>
    <mergeCell ref="M96:T96"/>
    <mergeCell ref="F97:L97"/>
    <mergeCell ref="M97:T97"/>
    <mergeCell ref="E91:L91"/>
    <mergeCell ref="M91:T91"/>
    <mergeCell ref="F92:L92"/>
    <mergeCell ref="M92:T92"/>
    <mergeCell ref="F93:L93"/>
    <mergeCell ref="M93:T93"/>
    <mergeCell ref="E88:L88"/>
    <mergeCell ref="M88:T88"/>
    <mergeCell ref="E84:L84"/>
    <mergeCell ref="M89:T89"/>
    <mergeCell ref="E90:L90"/>
    <mergeCell ref="M90:T90"/>
    <mergeCell ref="E89:L89"/>
    <mergeCell ref="M84:T84"/>
    <mergeCell ref="E85:L85"/>
    <mergeCell ref="M85:T85"/>
    <mergeCell ref="E86:L86"/>
    <mergeCell ref="M86:T86"/>
    <mergeCell ref="E87:L87"/>
    <mergeCell ref="M87:T87"/>
    <mergeCell ref="E81:T81"/>
    <mergeCell ref="E82:L82"/>
    <mergeCell ref="M82:T82"/>
    <mergeCell ref="E83:L83"/>
    <mergeCell ref="M83:T83"/>
    <mergeCell ref="F77:L77"/>
    <mergeCell ref="F76:L76"/>
    <mergeCell ref="M76:T76"/>
    <mergeCell ref="M77:T77"/>
    <mergeCell ref="F78:L78"/>
    <mergeCell ref="M78:T78"/>
    <mergeCell ref="F79:L79"/>
    <mergeCell ref="M79:T79"/>
    <mergeCell ref="F73:L73"/>
    <mergeCell ref="M73:T73"/>
    <mergeCell ref="F74:L74"/>
    <mergeCell ref="M74:T74"/>
    <mergeCell ref="F75:L75"/>
    <mergeCell ref="M75:T75"/>
    <mergeCell ref="E70:L70"/>
    <mergeCell ref="M70:T70"/>
    <mergeCell ref="E71:L71"/>
    <mergeCell ref="M71:T71"/>
    <mergeCell ref="F72:L72"/>
    <mergeCell ref="M72:T72"/>
    <mergeCell ref="E67:L67"/>
    <mergeCell ref="M67:T67"/>
    <mergeCell ref="E68:L68"/>
    <mergeCell ref="M68:T68"/>
    <mergeCell ref="E69:L69"/>
    <mergeCell ref="M69:T69"/>
    <mergeCell ref="E64:L64"/>
    <mergeCell ref="M64:T64"/>
    <mergeCell ref="E65:L65"/>
    <mergeCell ref="M65:T65"/>
    <mergeCell ref="E66:L66"/>
    <mergeCell ref="M66:T66"/>
    <mergeCell ref="F59:L59"/>
    <mergeCell ref="M59:T59"/>
    <mergeCell ref="E61:T61"/>
    <mergeCell ref="E62:L62"/>
    <mergeCell ref="M62:T62"/>
    <mergeCell ref="E63:L63"/>
    <mergeCell ref="M63:T63"/>
    <mergeCell ref="F56:L56"/>
    <mergeCell ref="M56:T56"/>
    <mergeCell ref="F57:L57"/>
    <mergeCell ref="M57:T57"/>
    <mergeCell ref="F58:L58"/>
    <mergeCell ref="M58:T58"/>
    <mergeCell ref="F53:L53"/>
    <mergeCell ref="M53:T53"/>
    <mergeCell ref="F54:L54"/>
    <mergeCell ref="M54:T54"/>
    <mergeCell ref="F55:L55"/>
    <mergeCell ref="M55:T55"/>
    <mergeCell ref="E50:L50"/>
    <mergeCell ref="M50:T50"/>
    <mergeCell ref="E46:L46"/>
    <mergeCell ref="M51:T51"/>
    <mergeCell ref="F52:L52"/>
    <mergeCell ref="M52:T52"/>
    <mergeCell ref="E51:L51"/>
    <mergeCell ref="M46:T46"/>
    <mergeCell ref="E47:L47"/>
    <mergeCell ref="M47:T47"/>
    <mergeCell ref="E48:L48"/>
    <mergeCell ref="M48:T48"/>
    <mergeCell ref="E49:L49"/>
    <mergeCell ref="M49:T49"/>
    <mergeCell ref="E43:L43"/>
    <mergeCell ref="M43:T43"/>
    <mergeCell ref="E44:L44"/>
    <mergeCell ref="M44:T44"/>
    <mergeCell ref="E45:L45"/>
    <mergeCell ref="M45:T45"/>
    <mergeCell ref="F39:L39"/>
    <mergeCell ref="M39:T39"/>
    <mergeCell ref="F35:L35"/>
    <mergeCell ref="E41:T41"/>
    <mergeCell ref="E42:L42"/>
    <mergeCell ref="M42:T42"/>
    <mergeCell ref="M35:T35"/>
    <mergeCell ref="F36:L36"/>
    <mergeCell ref="M36:T36"/>
    <mergeCell ref="F37:L37"/>
    <mergeCell ref="M37:T37"/>
    <mergeCell ref="F38:L38"/>
    <mergeCell ref="M38:T38"/>
    <mergeCell ref="F32:L32"/>
    <mergeCell ref="M32:T32"/>
    <mergeCell ref="F33:L33"/>
    <mergeCell ref="M33:T33"/>
    <mergeCell ref="F34:L34"/>
    <mergeCell ref="M34:T34"/>
    <mergeCell ref="E28:L28"/>
    <mergeCell ref="M28:T28"/>
    <mergeCell ref="E29:L29"/>
    <mergeCell ref="M29:T29"/>
    <mergeCell ref="M30:T30"/>
    <mergeCell ref="E31:L31"/>
    <mergeCell ref="M31:T31"/>
    <mergeCell ref="E30:L30"/>
    <mergeCell ref="E25:L25"/>
    <mergeCell ref="M25:T25"/>
    <mergeCell ref="E26:L26"/>
    <mergeCell ref="M26:T26"/>
    <mergeCell ref="E27:L27"/>
    <mergeCell ref="M27:T27"/>
    <mergeCell ref="E21:T21"/>
    <mergeCell ref="E22:L22"/>
    <mergeCell ref="M22:T22"/>
    <mergeCell ref="E23:L23"/>
    <mergeCell ref="M23:T23"/>
    <mergeCell ref="E24:L24"/>
    <mergeCell ref="M24:T24"/>
    <mergeCell ref="F11:G11"/>
    <mergeCell ref="F12:G12"/>
    <mergeCell ref="F13:G13"/>
    <mergeCell ref="F14:G14"/>
    <mergeCell ref="F15:G15"/>
    <mergeCell ref="F16:G16"/>
    <mergeCell ref="I2:K2"/>
    <mergeCell ref="P2:R2"/>
    <mergeCell ref="F7:G7"/>
    <mergeCell ref="F8:G8"/>
    <mergeCell ref="F9:G9"/>
    <mergeCell ref="F10:G10"/>
    <mergeCell ref="L128:M128"/>
    <mergeCell ref="N128:P128"/>
    <mergeCell ref="Q128:T128"/>
    <mergeCell ref="D129:H129"/>
    <mergeCell ref="I129:K129"/>
    <mergeCell ref="L129:M129"/>
    <mergeCell ref="N129:P129"/>
    <mergeCell ref="Q129:T129"/>
    <mergeCell ref="D134:H134"/>
    <mergeCell ref="I134:K134"/>
    <mergeCell ref="L134:M134"/>
    <mergeCell ref="N134:P134"/>
    <mergeCell ref="Q134:T134"/>
    <mergeCell ref="D126:T126"/>
    <mergeCell ref="F127:L127"/>
    <mergeCell ref="N127:T127"/>
    <mergeCell ref="D128:H128"/>
    <mergeCell ref="I128:K128"/>
    <mergeCell ref="N132:T132"/>
    <mergeCell ref="D133:H133"/>
    <mergeCell ref="I133:K133"/>
    <mergeCell ref="L133:M133"/>
    <mergeCell ref="N133:P133"/>
    <mergeCell ref="Q133:T133"/>
    <mergeCell ref="D131:T131"/>
    <mergeCell ref="F132:L132"/>
    <mergeCell ref="D136:T136"/>
    <mergeCell ref="F137:L137"/>
    <mergeCell ref="N137:T137"/>
    <mergeCell ref="D138:H138"/>
    <mergeCell ref="I138:K138"/>
    <mergeCell ref="L138:M138"/>
    <mergeCell ref="N138:P138"/>
    <mergeCell ref="Q138:T138"/>
  </mergeCells>
  <printOptions horizontalCentered="1" verticalCentered="1"/>
  <pageMargins left="0.29" right="0.29" top="0.75" bottom="0.75" header="0.3" footer="0.3"/>
  <pageSetup horizontalDpi="1200" verticalDpi="1200" orientation="landscape" scale="52" r:id="rId3"/>
  <rowBreaks count="3" manualBreakCount="3">
    <brk id="59" min="1" max="20" man="1"/>
    <brk id="110" min="1" max="20" man="1"/>
    <brk id="140" min="1" max="20" man="1"/>
  </rowBreaks>
  <legacyDrawing r:id="rId2"/>
</worksheet>
</file>

<file path=xl/worksheets/sheet3.xml><?xml version="1.0" encoding="utf-8"?>
<worksheet xmlns="http://schemas.openxmlformats.org/spreadsheetml/2006/main" xmlns:r="http://schemas.openxmlformats.org/officeDocument/2006/relationships">
  <sheetPr codeName="Sheet3"/>
  <dimension ref="B2:X170"/>
  <sheetViews>
    <sheetView showGridLines="0" zoomScale="80" zoomScaleNormal="80" zoomScalePageLayoutView="0" workbookViewId="0" topLeftCell="A1">
      <selection activeCell="H149" sqref="H149:T149"/>
    </sheetView>
  </sheetViews>
  <sheetFormatPr defaultColWidth="9.140625" defaultRowHeight="15"/>
  <cols>
    <col min="1" max="2" width="3.28125" style="27" customWidth="1"/>
    <col min="3" max="13" width="10.7109375" style="27" customWidth="1"/>
    <col min="14" max="14" width="9.140625" style="27" customWidth="1"/>
    <col min="15" max="15" width="10.7109375" style="27" customWidth="1"/>
    <col min="16" max="16384" width="9.140625" style="27" customWidth="1"/>
  </cols>
  <sheetData>
    <row r="1" ht="14.25"/>
    <row r="2" spans="4:18" s="61" customFormat="1" ht="18">
      <c r="D2" s="63" t="s">
        <v>2</v>
      </c>
      <c r="E2" s="62">
        <f>IF(Cover!D3=0,"",Cover!D3)</f>
      </c>
      <c r="H2" s="63" t="s">
        <v>17</v>
      </c>
      <c r="I2" s="218">
        <f>IF(Cover!J4=0,"",Cover!J4)</f>
      </c>
      <c r="J2" s="219"/>
      <c r="K2" s="219"/>
      <c r="O2" s="63" t="s">
        <v>61</v>
      </c>
      <c r="P2" s="220"/>
      <c r="Q2" s="221"/>
      <c r="R2" s="222"/>
    </row>
    <row r="3" spans="3:7" ht="18">
      <c r="C3" s="29"/>
      <c r="D3" s="28" t="s">
        <v>26</v>
      </c>
      <c r="E3" s="29">
        <f>Cover!S22</f>
      </c>
      <c r="F3" s="29"/>
      <c r="G3" s="29"/>
    </row>
    <row r="4" ht="14.25">
      <c r="C4" s="30"/>
    </row>
    <row r="5" spans="2:4" ht="20.25">
      <c r="B5" s="40" t="s">
        <v>27</v>
      </c>
      <c r="D5" s="30"/>
    </row>
    <row r="6" spans="3:7" ht="18.75" thickBot="1">
      <c r="C6" s="39"/>
      <c r="D6" s="39"/>
      <c r="E6" s="39"/>
      <c r="F6" s="39"/>
      <c r="G6" s="39"/>
    </row>
    <row r="7" spans="5:17" s="31" customFormat="1" ht="129" customHeight="1" thickBot="1">
      <c r="E7" s="153"/>
      <c r="F7" s="300" t="s">
        <v>18</v>
      </c>
      <c r="G7" s="301"/>
      <c r="H7" s="68" t="s">
        <v>19</v>
      </c>
      <c r="I7" s="106" t="str">
        <f>"# "&amp;Cover!$K13&amp;" and Higher"</f>
        <v>#  and Higher</v>
      </c>
      <c r="J7" s="107" t="str">
        <f>"% "&amp;Cover!$K13&amp;" and Higher"</f>
        <v>%  and Higher</v>
      </c>
      <c r="K7" s="69" t="s">
        <v>24</v>
      </c>
      <c r="L7" s="118" t="str">
        <f>"# "&amp;Cover!$K14</f>
        <v># </v>
      </c>
      <c r="M7" s="119" t="str">
        <f>"% "&amp;Cover!$K14</f>
        <v>% </v>
      </c>
      <c r="N7" s="121" t="str">
        <f>"# "&amp;Cover!$K15</f>
        <v># </v>
      </c>
      <c r="O7" s="119" t="str">
        <f>"% "&amp;Cover!$K15</f>
        <v>% </v>
      </c>
      <c r="P7" s="121" t="str">
        <f>"# "&amp;Cover!$K16</f>
        <v># </v>
      </c>
      <c r="Q7" s="122" t="str">
        <f>"% "&amp;Cover!$K16</f>
        <v>% </v>
      </c>
    </row>
    <row r="8" spans="6:17" s="32" customFormat="1" ht="14.25">
      <c r="F8" s="302">
        <f>Cover!D4</f>
        <v>0</v>
      </c>
      <c r="G8" s="303"/>
      <c r="H8" s="154">
        <f>Tchr1!$F$4</f>
        <v>0</v>
      </c>
      <c r="I8" s="158">
        <f>Tchr1!$F$5</f>
        <v>0</v>
      </c>
      <c r="J8" s="161">
        <f>IF(H8=0,0,(I8/H8))</f>
        <v>0</v>
      </c>
      <c r="K8" s="162">
        <f>J8-'Minutes 1'!J8</f>
        <v>-1</v>
      </c>
      <c r="L8" s="98">
        <f>Tchr1!$F$7</f>
        <v>0</v>
      </c>
      <c r="M8" s="163">
        <f aca="true" t="shared" si="0" ref="M8:M16">IF(L8=0,0,(L8/H8))</f>
        <v>0</v>
      </c>
      <c r="N8" s="108">
        <f>Tchr1!$F$9</f>
        <v>0</v>
      </c>
      <c r="O8" s="163">
        <f aca="true" t="shared" si="1" ref="O8:O16">IF(N8=0,0,(N8/H8))</f>
        <v>0</v>
      </c>
      <c r="P8" s="108">
        <f>Tchr1!$F$11</f>
        <v>0</v>
      </c>
      <c r="Q8" s="164">
        <f aca="true" t="shared" si="2" ref="Q8:Q16">IF(P8=0,0,(P8/H8))</f>
        <v>0</v>
      </c>
    </row>
    <row r="9" spans="6:17" s="32" customFormat="1" ht="14.25">
      <c r="F9" s="227">
        <f>Cover!D5</f>
        <v>0</v>
      </c>
      <c r="G9" s="228"/>
      <c r="H9" s="155">
        <f>Tchr2!$F$4</f>
        <v>0</v>
      </c>
      <c r="I9" s="159">
        <f>Tchr2!$F$5</f>
        <v>0</v>
      </c>
      <c r="J9" s="165">
        <f aca="true" t="shared" si="3" ref="J9:J15">IF(H9=0,0,(I9/H9))</f>
        <v>0</v>
      </c>
      <c r="K9" s="166">
        <f>J9-'Minutes 1'!J9</f>
        <v>0</v>
      </c>
      <c r="L9" s="124">
        <f>Tchr2!$F$7</f>
        <v>0</v>
      </c>
      <c r="M9" s="167">
        <f t="shared" si="0"/>
        <v>0</v>
      </c>
      <c r="N9" s="103">
        <f>Tchr2!$F$9</f>
        <v>0</v>
      </c>
      <c r="O9" s="167">
        <f t="shared" si="1"/>
        <v>0</v>
      </c>
      <c r="P9" s="103">
        <f>Tchr2!$F$11</f>
        <v>0</v>
      </c>
      <c r="Q9" s="166">
        <f t="shared" si="2"/>
        <v>0</v>
      </c>
    </row>
    <row r="10" spans="6:17" s="32" customFormat="1" ht="14.25">
      <c r="F10" s="227">
        <f>Cover!D6</f>
        <v>0</v>
      </c>
      <c r="G10" s="228"/>
      <c r="H10" s="155">
        <f>Tchr3!$F$4</f>
        <v>0</v>
      </c>
      <c r="I10" s="159">
        <f>Tchr3!$F$5</f>
        <v>0</v>
      </c>
      <c r="J10" s="165">
        <f t="shared" si="3"/>
        <v>0</v>
      </c>
      <c r="K10" s="166">
        <f>J10-'Minutes 1'!J10</f>
        <v>0</v>
      </c>
      <c r="L10" s="124">
        <f>Tchr3!$F$7</f>
        <v>0</v>
      </c>
      <c r="M10" s="167">
        <f t="shared" si="0"/>
        <v>0</v>
      </c>
      <c r="N10" s="103">
        <f>Tchr3!$F$9</f>
        <v>0</v>
      </c>
      <c r="O10" s="167">
        <f t="shared" si="1"/>
        <v>0</v>
      </c>
      <c r="P10" s="103">
        <f>Tchr3!$F$11</f>
        <v>0</v>
      </c>
      <c r="Q10" s="166">
        <f t="shared" si="2"/>
        <v>0</v>
      </c>
    </row>
    <row r="11" spans="6:17" s="32" customFormat="1" ht="14.25">
      <c r="F11" s="227">
        <f>Cover!D7</f>
        <v>0</v>
      </c>
      <c r="G11" s="228"/>
      <c r="H11" s="155">
        <f>Tchr4!$F$4</f>
        <v>0</v>
      </c>
      <c r="I11" s="159">
        <f>Tchr4!$F$5</f>
        <v>0</v>
      </c>
      <c r="J11" s="165">
        <f t="shared" si="3"/>
        <v>0</v>
      </c>
      <c r="K11" s="166">
        <f>J11-'Minutes 1'!J11</f>
        <v>0</v>
      </c>
      <c r="L11" s="124">
        <f>Tchr4!$F$7</f>
        <v>0</v>
      </c>
      <c r="M11" s="167">
        <f t="shared" si="0"/>
        <v>0</v>
      </c>
      <c r="N11" s="103">
        <f>Tchr4!$F$9</f>
        <v>0</v>
      </c>
      <c r="O11" s="167">
        <f t="shared" si="1"/>
        <v>0</v>
      </c>
      <c r="P11" s="103">
        <f>Tchr4!$F$11</f>
        <v>0</v>
      </c>
      <c r="Q11" s="166">
        <f t="shared" si="2"/>
        <v>0</v>
      </c>
    </row>
    <row r="12" spans="6:17" s="32" customFormat="1" ht="14.25">
      <c r="F12" s="227">
        <f>Cover!D8</f>
        <v>0</v>
      </c>
      <c r="G12" s="228"/>
      <c r="H12" s="155">
        <f>Tchr5!$F$4</f>
        <v>0</v>
      </c>
      <c r="I12" s="159">
        <f>Tchr5!$F$5</f>
        <v>0</v>
      </c>
      <c r="J12" s="165">
        <f t="shared" si="3"/>
        <v>0</v>
      </c>
      <c r="K12" s="166">
        <f>J12-'Minutes 1'!J12</f>
        <v>0</v>
      </c>
      <c r="L12" s="124">
        <f>Tchr5!$F$7</f>
        <v>0</v>
      </c>
      <c r="M12" s="167">
        <f t="shared" si="0"/>
        <v>0</v>
      </c>
      <c r="N12" s="103">
        <f>Tchr5!$F$9</f>
        <v>0</v>
      </c>
      <c r="O12" s="167">
        <f t="shared" si="1"/>
        <v>0</v>
      </c>
      <c r="P12" s="103">
        <f>Tchr5!$F$11</f>
        <v>0</v>
      </c>
      <c r="Q12" s="166">
        <f t="shared" si="2"/>
        <v>0</v>
      </c>
    </row>
    <row r="13" spans="6:17" s="32" customFormat="1" ht="14.25">
      <c r="F13" s="229">
        <f>Cover!D9</f>
        <v>0</v>
      </c>
      <c r="G13" s="230"/>
      <c r="H13" s="155">
        <f>Tchr6!$F$4</f>
        <v>0</v>
      </c>
      <c r="I13" s="159">
        <f>Tchr6!$F$5</f>
        <v>0</v>
      </c>
      <c r="J13" s="165">
        <f t="shared" si="3"/>
        <v>0</v>
      </c>
      <c r="K13" s="166">
        <f>J13-'Minutes 1'!J13</f>
        <v>0</v>
      </c>
      <c r="L13" s="124">
        <f>Tchr6!$F$7</f>
        <v>0</v>
      </c>
      <c r="M13" s="167">
        <f t="shared" si="0"/>
        <v>0</v>
      </c>
      <c r="N13" s="103">
        <f>Tchr6!$F$9</f>
        <v>0</v>
      </c>
      <c r="O13" s="167">
        <f t="shared" si="1"/>
        <v>0</v>
      </c>
      <c r="P13" s="103">
        <f>Tchr6!$F$11</f>
        <v>0</v>
      </c>
      <c r="Q13" s="166">
        <f t="shared" si="2"/>
        <v>0</v>
      </c>
    </row>
    <row r="14" spans="6:17" s="32" customFormat="1" ht="14.25">
      <c r="F14" s="229">
        <f>Cover!D10</f>
        <v>0</v>
      </c>
      <c r="G14" s="230"/>
      <c r="H14" s="155">
        <f>Tchr7!$F$4</f>
        <v>0</v>
      </c>
      <c r="I14" s="159">
        <f>Tchr7!$F$5</f>
        <v>0</v>
      </c>
      <c r="J14" s="165">
        <f t="shared" si="3"/>
        <v>0</v>
      </c>
      <c r="K14" s="166">
        <f>J14-'Minutes 1'!J14</f>
        <v>0</v>
      </c>
      <c r="L14" s="124">
        <f>Tchr7!$F$7</f>
        <v>0</v>
      </c>
      <c r="M14" s="167">
        <f t="shared" si="0"/>
        <v>0</v>
      </c>
      <c r="N14" s="103">
        <f>Tchr7!$F$9</f>
        <v>0</v>
      </c>
      <c r="O14" s="167">
        <f t="shared" si="1"/>
        <v>0</v>
      </c>
      <c r="P14" s="103">
        <f>Tchr7!$F$11</f>
        <v>0</v>
      </c>
      <c r="Q14" s="166">
        <f t="shared" si="2"/>
        <v>0</v>
      </c>
    </row>
    <row r="15" spans="6:17" s="32" customFormat="1" ht="15" thickBot="1">
      <c r="F15" s="229">
        <f>Cover!D11</f>
        <v>0</v>
      </c>
      <c r="G15" s="230"/>
      <c r="H15" s="156">
        <f>Tchr8!$F$4</f>
        <v>0</v>
      </c>
      <c r="I15" s="160">
        <f>Tchr8!$F$5</f>
        <v>0</v>
      </c>
      <c r="J15" s="168">
        <f t="shared" si="3"/>
        <v>0</v>
      </c>
      <c r="K15" s="169">
        <f>J15-'Minutes 1'!J15</f>
        <v>0</v>
      </c>
      <c r="L15" s="152">
        <f>Tchr8!$F$7</f>
        <v>0</v>
      </c>
      <c r="M15" s="170">
        <f t="shared" si="0"/>
        <v>0</v>
      </c>
      <c r="N15" s="104">
        <f>Tchr8!$F$9</f>
        <v>0</v>
      </c>
      <c r="O15" s="170">
        <f t="shared" si="1"/>
        <v>0</v>
      </c>
      <c r="P15" s="104">
        <f>Tchr8!$F$11</f>
        <v>0</v>
      </c>
      <c r="Q15" s="169">
        <f t="shared" si="2"/>
        <v>0</v>
      </c>
    </row>
    <row r="16" spans="6:17" s="32" customFormat="1" ht="15" thickBot="1">
      <c r="F16" s="233" t="s">
        <v>33</v>
      </c>
      <c r="G16" s="234"/>
      <c r="H16" s="157">
        <f>SUM(H8:H13)</f>
        <v>0</v>
      </c>
      <c r="I16" s="136">
        <f>SUM(I8:I13)</f>
        <v>0</v>
      </c>
      <c r="J16" s="171">
        <f>IF(H16=0,0,(I16/H16))</f>
        <v>0</v>
      </c>
      <c r="K16" s="172">
        <f>J16-'Minutes 1'!J16</f>
        <v>-1</v>
      </c>
      <c r="L16" s="133">
        <f>SUM(L8:L13)</f>
        <v>0</v>
      </c>
      <c r="M16" s="173">
        <f t="shared" si="0"/>
        <v>0</v>
      </c>
      <c r="N16" s="136">
        <f>SUM(N8:N13)</f>
        <v>0</v>
      </c>
      <c r="O16" s="173">
        <f t="shared" si="1"/>
        <v>0</v>
      </c>
      <c r="P16" s="136">
        <f>SUM(P8:P13)</f>
        <v>0</v>
      </c>
      <c r="Q16" s="172">
        <f t="shared" si="2"/>
        <v>0</v>
      </c>
    </row>
    <row r="17" spans="3:12" s="32" customFormat="1" ht="14.25">
      <c r="C17" s="27"/>
      <c r="D17" s="27"/>
      <c r="E17" s="27"/>
      <c r="F17" s="27"/>
      <c r="G17" s="27"/>
      <c r="H17" s="27"/>
      <c r="I17" s="27"/>
      <c r="J17" s="27"/>
      <c r="K17" s="27"/>
      <c r="L17" s="27"/>
    </row>
    <row r="18" spans="2:12" s="32" customFormat="1" ht="20.25">
      <c r="B18" s="139" t="s">
        <v>109</v>
      </c>
      <c r="D18" s="38"/>
      <c r="E18" s="38"/>
      <c r="F18" s="38"/>
      <c r="G18" s="38"/>
      <c r="H18" s="38"/>
      <c r="I18" s="38"/>
      <c r="J18" s="27"/>
      <c r="K18" s="27"/>
      <c r="L18" s="27"/>
    </row>
    <row r="19" spans="3:12" s="32" customFormat="1" ht="14.25">
      <c r="C19" s="27" t="s">
        <v>224</v>
      </c>
      <c r="D19" s="27"/>
      <c r="E19" s="27"/>
      <c r="F19" s="27"/>
      <c r="G19" s="27"/>
      <c r="H19" s="27"/>
      <c r="I19" s="27"/>
      <c r="J19" s="27"/>
      <c r="K19" s="27"/>
      <c r="L19" s="27"/>
    </row>
    <row r="20" spans="3:12" s="32" customFormat="1" ht="15" thickBot="1">
      <c r="C20" s="27"/>
      <c r="D20" s="27"/>
      <c r="E20" s="27"/>
      <c r="F20" s="27"/>
      <c r="G20" s="27"/>
      <c r="H20" s="27"/>
      <c r="I20" s="27"/>
      <c r="J20" s="27"/>
      <c r="K20" s="27"/>
      <c r="L20" s="27"/>
    </row>
    <row r="21" spans="5:24" s="32" customFormat="1" ht="15.75" thickBot="1">
      <c r="E21" s="235" t="str">
        <f>"Students "&amp;Cover!K13&amp;" or Higher"</f>
        <v>Students  or Higher</v>
      </c>
      <c r="F21" s="236"/>
      <c r="G21" s="236"/>
      <c r="H21" s="236"/>
      <c r="I21" s="236"/>
      <c r="J21" s="236"/>
      <c r="K21" s="236"/>
      <c r="L21" s="236"/>
      <c r="M21" s="236"/>
      <c r="N21" s="236"/>
      <c r="O21" s="236"/>
      <c r="P21" s="236"/>
      <c r="Q21" s="236"/>
      <c r="R21" s="236"/>
      <c r="S21" s="236"/>
      <c r="T21" s="237"/>
      <c r="U21" s="57"/>
      <c r="V21" s="46"/>
      <c r="W21" s="46"/>
      <c r="X21" s="46"/>
    </row>
    <row r="22" spans="5:24" s="32" customFormat="1" ht="15.75" customHeight="1" thickBot="1">
      <c r="E22" s="238" t="s">
        <v>221</v>
      </c>
      <c r="F22" s="239"/>
      <c r="G22" s="239"/>
      <c r="H22" s="239"/>
      <c r="I22" s="239"/>
      <c r="J22" s="239"/>
      <c r="K22" s="239"/>
      <c r="L22" s="240"/>
      <c r="M22" s="238" t="s">
        <v>222</v>
      </c>
      <c r="N22" s="239"/>
      <c r="O22" s="239"/>
      <c r="P22" s="239"/>
      <c r="Q22" s="239"/>
      <c r="R22" s="239"/>
      <c r="S22" s="239"/>
      <c r="T22" s="240"/>
      <c r="U22" s="57"/>
      <c r="V22" s="46"/>
      <c r="W22" s="46"/>
      <c r="X22" s="46"/>
    </row>
    <row r="23" spans="5:24" s="32" customFormat="1" ht="15" customHeight="1">
      <c r="E23" s="241"/>
      <c r="F23" s="242"/>
      <c r="G23" s="242"/>
      <c r="H23" s="242"/>
      <c r="I23" s="242"/>
      <c r="J23" s="242"/>
      <c r="K23" s="242"/>
      <c r="L23" s="243"/>
      <c r="M23" s="241"/>
      <c r="N23" s="242"/>
      <c r="O23" s="242"/>
      <c r="P23" s="242"/>
      <c r="Q23" s="242"/>
      <c r="R23" s="242"/>
      <c r="S23" s="242"/>
      <c r="T23" s="243"/>
      <c r="U23" s="57"/>
      <c r="V23" s="46"/>
      <c r="W23" s="46"/>
      <c r="X23" s="46"/>
    </row>
    <row r="24" spans="5:24" s="32" customFormat="1" ht="15" customHeight="1">
      <c r="E24" s="244"/>
      <c r="F24" s="245"/>
      <c r="G24" s="245"/>
      <c r="H24" s="245"/>
      <c r="I24" s="245"/>
      <c r="J24" s="245"/>
      <c r="K24" s="245"/>
      <c r="L24" s="246"/>
      <c r="M24" s="244"/>
      <c r="N24" s="245"/>
      <c r="O24" s="245"/>
      <c r="P24" s="245"/>
      <c r="Q24" s="245"/>
      <c r="R24" s="245"/>
      <c r="S24" s="245"/>
      <c r="T24" s="246"/>
      <c r="U24" s="57"/>
      <c r="V24" s="46"/>
      <c r="W24" s="46"/>
      <c r="X24" s="46"/>
    </row>
    <row r="25" spans="5:24" s="32" customFormat="1" ht="15" customHeight="1">
      <c r="E25" s="244"/>
      <c r="F25" s="245"/>
      <c r="G25" s="245"/>
      <c r="H25" s="245"/>
      <c r="I25" s="245"/>
      <c r="J25" s="245"/>
      <c r="K25" s="245"/>
      <c r="L25" s="246"/>
      <c r="M25" s="244"/>
      <c r="N25" s="245"/>
      <c r="O25" s="245"/>
      <c r="P25" s="245"/>
      <c r="Q25" s="245"/>
      <c r="R25" s="245"/>
      <c r="S25" s="245"/>
      <c r="T25" s="246"/>
      <c r="U25" s="57"/>
      <c r="V25" s="46"/>
      <c r="W25" s="46"/>
      <c r="X25" s="46"/>
    </row>
    <row r="26" spans="5:24" s="32" customFormat="1" ht="15" customHeight="1">
      <c r="E26" s="244"/>
      <c r="F26" s="245"/>
      <c r="G26" s="245"/>
      <c r="H26" s="245"/>
      <c r="I26" s="245"/>
      <c r="J26" s="245"/>
      <c r="K26" s="245"/>
      <c r="L26" s="246"/>
      <c r="M26" s="244"/>
      <c r="N26" s="245"/>
      <c r="O26" s="245"/>
      <c r="P26" s="245"/>
      <c r="Q26" s="245"/>
      <c r="R26" s="245"/>
      <c r="S26" s="245"/>
      <c r="T26" s="246"/>
      <c r="U26" s="57"/>
      <c r="V26" s="46"/>
      <c r="W26" s="46"/>
      <c r="X26" s="46"/>
    </row>
    <row r="27" spans="5:24" s="32" customFormat="1" ht="15" customHeight="1">
      <c r="E27" s="244"/>
      <c r="F27" s="245"/>
      <c r="G27" s="245"/>
      <c r="H27" s="245"/>
      <c r="I27" s="245"/>
      <c r="J27" s="245"/>
      <c r="K27" s="245"/>
      <c r="L27" s="246"/>
      <c r="M27" s="244"/>
      <c r="N27" s="245"/>
      <c r="O27" s="245"/>
      <c r="P27" s="245"/>
      <c r="Q27" s="245"/>
      <c r="R27" s="245"/>
      <c r="S27" s="245"/>
      <c r="T27" s="246"/>
      <c r="U27" s="57"/>
      <c r="V27" s="46"/>
      <c r="W27" s="46"/>
      <c r="X27" s="46"/>
    </row>
    <row r="28" spans="5:24" s="32" customFormat="1" ht="15" customHeight="1">
      <c r="E28" s="244"/>
      <c r="F28" s="245"/>
      <c r="G28" s="245"/>
      <c r="H28" s="245"/>
      <c r="I28" s="245"/>
      <c r="J28" s="245"/>
      <c r="K28" s="245"/>
      <c r="L28" s="246"/>
      <c r="M28" s="244"/>
      <c r="N28" s="245"/>
      <c r="O28" s="245"/>
      <c r="P28" s="245"/>
      <c r="Q28" s="245"/>
      <c r="R28" s="245"/>
      <c r="S28" s="245"/>
      <c r="T28" s="246"/>
      <c r="U28" s="57"/>
      <c r="V28" s="46"/>
      <c r="W28" s="46"/>
      <c r="X28" s="46"/>
    </row>
    <row r="29" spans="5:24" s="32" customFormat="1" ht="15" customHeight="1">
      <c r="E29" s="244"/>
      <c r="F29" s="245"/>
      <c r="G29" s="245"/>
      <c r="H29" s="245"/>
      <c r="I29" s="245"/>
      <c r="J29" s="245"/>
      <c r="K29" s="245"/>
      <c r="L29" s="246"/>
      <c r="M29" s="244"/>
      <c r="N29" s="245"/>
      <c r="O29" s="245"/>
      <c r="P29" s="245"/>
      <c r="Q29" s="245"/>
      <c r="R29" s="245"/>
      <c r="S29" s="245"/>
      <c r="T29" s="246"/>
      <c r="U29" s="57"/>
      <c r="V29" s="46"/>
      <c r="W29" s="46"/>
      <c r="X29" s="46"/>
    </row>
    <row r="30" spans="5:24" s="32" customFormat="1" ht="15.75" customHeight="1" thickBot="1">
      <c r="E30" s="247"/>
      <c r="F30" s="248"/>
      <c r="G30" s="248"/>
      <c r="H30" s="248"/>
      <c r="I30" s="248"/>
      <c r="J30" s="248"/>
      <c r="K30" s="248"/>
      <c r="L30" s="249"/>
      <c r="M30" s="247"/>
      <c r="N30" s="248"/>
      <c r="O30" s="248"/>
      <c r="P30" s="248"/>
      <c r="Q30" s="248"/>
      <c r="R30" s="248"/>
      <c r="S30" s="248"/>
      <c r="T30" s="249"/>
      <c r="U30" s="57"/>
      <c r="V30" s="46"/>
      <c r="W30" s="46"/>
      <c r="X30" s="46"/>
    </row>
    <row r="31" spans="5:24" s="32" customFormat="1" ht="15.75" customHeight="1" thickBot="1">
      <c r="E31" s="238" t="s">
        <v>223</v>
      </c>
      <c r="F31" s="239"/>
      <c r="G31" s="239"/>
      <c r="H31" s="239"/>
      <c r="I31" s="239"/>
      <c r="J31" s="239"/>
      <c r="K31" s="239"/>
      <c r="L31" s="240"/>
      <c r="M31" s="238" t="s">
        <v>222</v>
      </c>
      <c r="N31" s="239"/>
      <c r="O31" s="239"/>
      <c r="P31" s="239"/>
      <c r="Q31" s="239"/>
      <c r="R31" s="239"/>
      <c r="S31" s="239"/>
      <c r="T31" s="240"/>
      <c r="U31" s="57"/>
      <c r="V31" s="46"/>
      <c r="W31" s="46"/>
      <c r="X31" s="46"/>
    </row>
    <row r="32" spans="5:24" s="32" customFormat="1" ht="15" customHeight="1">
      <c r="E32" s="140"/>
      <c r="F32" s="250"/>
      <c r="G32" s="242"/>
      <c r="H32" s="242"/>
      <c r="I32" s="242"/>
      <c r="J32" s="242"/>
      <c r="K32" s="242"/>
      <c r="L32" s="243"/>
      <c r="M32" s="241"/>
      <c r="N32" s="242"/>
      <c r="O32" s="242"/>
      <c r="P32" s="242"/>
      <c r="Q32" s="242"/>
      <c r="R32" s="242"/>
      <c r="S32" s="242"/>
      <c r="T32" s="243"/>
      <c r="U32" s="57"/>
      <c r="V32" s="46">
        <f>SUM(E32:E39)</f>
        <v>0</v>
      </c>
      <c r="W32" s="46"/>
      <c r="X32" s="46"/>
    </row>
    <row r="33" spans="5:24" s="32" customFormat="1" ht="14.25">
      <c r="E33" s="141"/>
      <c r="F33" s="251"/>
      <c r="G33" s="245"/>
      <c r="H33" s="245"/>
      <c r="I33" s="245"/>
      <c r="J33" s="245"/>
      <c r="K33" s="245"/>
      <c r="L33" s="246"/>
      <c r="M33" s="244"/>
      <c r="N33" s="245"/>
      <c r="O33" s="245"/>
      <c r="P33" s="245"/>
      <c r="Q33" s="245"/>
      <c r="R33" s="245"/>
      <c r="S33" s="245"/>
      <c r="T33" s="246"/>
      <c r="U33" s="57"/>
      <c r="V33" s="46"/>
      <c r="W33" s="46"/>
      <c r="X33" s="46"/>
    </row>
    <row r="34" spans="5:24" s="32" customFormat="1" ht="14.25">
      <c r="E34" s="141"/>
      <c r="F34" s="251"/>
      <c r="G34" s="245"/>
      <c r="H34" s="245"/>
      <c r="I34" s="245"/>
      <c r="J34" s="245"/>
      <c r="K34" s="245"/>
      <c r="L34" s="246"/>
      <c r="M34" s="244"/>
      <c r="N34" s="245"/>
      <c r="O34" s="245"/>
      <c r="P34" s="245"/>
      <c r="Q34" s="245"/>
      <c r="R34" s="245"/>
      <c r="S34" s="245"/>
      <c r="T34" s="246"/>
      <c r="U34" s="57"/>
      <c r="V34" s="46"/>
      <c r="W34" s="46"/>
      <c r="X34" s="46"/>
    </row>
    <row r="35" spans="5:24" s="32" customFormat="1" ht="14.25">
      <c r="E35" s="141"/>
      <c r="F35" s="251"/>
      <c r="G35" s="245"/>
      <c r="H35" s="245"/>
      <c r="I35" s="245"/>
      <c r="J35" s="245"/>
      <c r="K35" s="245"/>
      <c r="L35" s="246"/>
      <c r="M35" s="244"/>
      <c r="N35" s="245"/>
      <c r="O35" s="245"/>
      <c r="P35" s="245"/>
      <c r="Q35" s="245"/>
      <c r="R35" s="245"/>
      <c r="S35" s="245"/>
      <c r="T35" s="246"/>
      <c r="U35" s="57"/>
      <c r="V35" s="46"/>
      <c r="W35" s="46"/>
      <c r="X35" s="46"/>
    </row>
    <row r="36" spans="5:24" s="32" customFormat="1" ht="14.25">
      <c r="E36" s="141"/>
      <c r="F36" s="251"/>
      <c r="G36" s="245"/>
      <c r="H36" s="245"/>
      <c r="I36" s="245"/>
      <c r="J36" s="245"/>
      <c r="K36" s="245"/>
      <c r="L36" s="246"/>
      <c r="M36" s="244"/>
      <c r="N36" s="245"/>
      <c r="O36" s="245"/>
      <c r="P36" s="245"/>
      <c r="Q36" s="245"/>
      <c r="R36" s="245"/>
      <c r="S36" s="245"/>
      <c r="T36" s="246"/>
      <c r="U36" s="57"/>
      <c r="V36" s="46"/>
      <c r="W36" s="46"/>
      <c r="X36" s="46"/>
    </row>
    <row r="37" spans="5:24" s="32" customFormat="1" ht="14.25">
      <c r="E37" s="141"/>
      <c r="F37" s="251"/>
      <c r="G37" s="245"/>
      <c r="H37" s="245"/>
      <c r="I37" s="245"/>
      <c r="J37" s="245"/>
      <c r="K37" s="245"/>
      <c r="L37" s="246"/>
      <c r="M37" s="244"/>
      <c r="N37" s="245"/>
      <c r="O37" s="245"/>
      <c r="P37" s="245"/>
      <c r="Q37" s="245"/>
      <c r="R37" s="245"/>
      <c r="S37" s="245"/>
      <c r="T37" s="246"/>
      <c r="U37" s="57"/>
      <c r="V37" s="46"/>
      <c r="W37" s="46"/>
      <c r="X37" s="46"/>
    </row>
    <row r="38" spans="5:24" s="32" customFormat="1" ht="14.25">
      <c r="E38" s="141"/>
      <c r="F38" s="251"/>
      <c r="G38" s="245"/>
      <c r="H38" s="245"/>
      <c r="I38" s="245"/>
      <c r="J38" s="245"/>
      <c r="K38" s="245"/>
      <c r="L38" s="246"/>
      <c r="M38" s="244"/>
      <c r="N38" s="245"/>
      <c r="O38" s="245"/>
      <c r="P38" s="245"/>
      <c r="Q38" s="245"/>
      <c r="R38" s="245"/>
      <c r="S38" s="245"/>
      <c r="T38" s="246"/>
      <c r="U38" s="57"/>
      <c r="V38" s="46"/>
      <c r="W38" s="46"/>
      <c r="X38" s="46"/>
    </row>
    <row r="39" spans="5:24" s="32" customFormat="1" ht="15.75" customHeight="1" thickBot="1">
      <c r="E39" s="142"/>
      <c r="F39" s="252"/>
      <c r="G39" s="248"/>
      <c r="H39" s="248"/>
      <c r="I39" s="248"/>
      <c r="J39" s="248"/>
      <c r="K39" s="248"/>
      <c r="L39" s="249"/>
      <c r="M39" s="247"/>
      <c r="N39" s="248"/>
      <c r="O39" s="248"/>
      <c r="P39" s="248"/>
      <c r="Q39" s="248"/>
      <c r="R39" s="248"/>
      <c r="S39" s="248"/>
      <c r="T39" s="249"/>
      <c r="U39" s="57"/>
      <c r="V39" s="46"/>
      <c r="W39" s="46"/>
      <c r="X39" s="46"/>
    </row>
    <row r="40" spans="6:24" s="32" customFormat="1" ht="15" thickBot="1">
      <c r="F40" s="27"/>
      <c r="G40" s="27"/>
      <c r="H40" s="27"/>
      <c r="I40" s="27"/>
      <c r="J40" s="27"/>
      <c r="K40" s="27"/>
      <c r="L40" s="27"/>
      <c r="M40" s="27"/>
      <c r="N40" s="27"/>
      <c r="O40" s="27"/>
      <c r="P40" s="27"/>
      <c r="Q40" s="27"/>
      <c r="R40" s="27"/>
      <c r="S40" s="27"/>
      <c r="T40" s="27"/>
      <c r="U40" s="57"/>
      <c r="V40" s="46"/>
      <c r="W40" s="46"/>
      <c r="X40" s="46"/>
    </row>
    <row r="41" spans="5:24" s="32" customFormat="1" ht="15.75" thickBot="1">
      <c r="E41" s="235" t="str">
        <f>"Students "&amp;Cover!K14</f>
        <v>Students </v>
      </c>
      <c r="F41" s="236"/>
      <c r="G41" s="236"/>
      <c r="H41" s="236"/>
      <c r="I41" s="236"/>
      <c r="J41" s="236"/>
      <c r="K41" s="236"/>
      <c r="L41" s="236"/>
      <c r="M41" s="236"/>
      <c r="N41" s="236"/>
      <c r="O41" s="236"/>
      <c r="P41" s="236"/>
      <c r="Q41" s="236"/>
      <c r="R41" s="236"/>
      <c r="S41" s="236"/>
      <c r="T41" s="237"/>
      <c r="U41" s="57"/>
      <c r="V41" s="46"/>
      <c r="W41" s="46"/>
      <c r="X41" s="46"/>
    </row>
    <row r="42" spans="5:24" s="32" customFormat="1" ht="15" thickBot="1">
      <c r="E42" s="238" t="s">
        <v>221</v>
      </c>
      <c r="F42" s="239"/>
      <c r="G42" s="239"/>
      <c r="H42" s="239"/>
      <c r="I42" s="239"/>
      <c r="J42" s="239"/>
      <c r="K42" s="239"/>
      <c r="L42" s="240"/>
      <c r="M42" s="238" t="s">
        <v>222</v>
      </c>
      <c r="N42" s="239"/>
      <c r="O42" s="239"/>
      <c r="P42" s="239"/>
      <c r="Q42" s="239"/>
      <c r="R42" s="239"/>
      <c r="S42" s="239"/>
      <c r="T42" s="240"/>
      <c r="U42" s="57"/>
      <c r="V42" s="46"/>
      <c r="W42" s="46"/>
      <c r="X42" s="46"/>
    </row>
    <row r="43" spans="5:24" s="32" customFormat="1" ht="14.25">
      <c r="E43" s="241"/>
      <c r="F43" s="242"/>
      <c r="G43" s="242"/>
      <c r="H43" s="242"/>
      <c r="I43" s="242"/>
      <c r="J43" s="242"/>
      <c r="K43" s="242"/>
      <c r="L43" s="243"/>
      <c r="M43" s="241"/>
      <c r="N43" s="242"/>
      <c r="O43" s="242"/>
      <c r="P43" s="242"/>
      <c r="Q43" s="242"/>
      <c r="R43" s="242"/>
      <c r="S43" s="242"/>
      <c r="T43" s="243"/>
      <c r="U43" s="57"/>
      <c r="V43" s="46"/>
      <c r="W43" s="46"/>
      <c r="X43" s="46"/>
    </row>
    <row r="44" spans="5:24" s="32" customFormat="1" ht="14.25">
      <c r="E44" s="244"/>
      <c r="F44" s="245"/>
      <c r="G44" s="245"/>
      <c r="H44" s="245"/>
      <c r="I44" s="245"/>
      <c r="J44" s="245"/>
      <c r="K44" s="245"/>
      <c r="L44" s="246"/>
      <c r="M44" s="244"/>
      <c r="N44" s="245"/>
      <c r="O44" s="245"/>
      <c r="P44" s="245"/>
      <c r="Q44" s="245"/>
      <c r="R44" s="245"/>
      <c r="S44" s="245"/>
      <c r="T44" s="246"/>
      <c r="U44" s="57"/>
      <c r="V44" s="46"/>
      <c r="W44" s="46"/>
      <c r="X44" s="46"/>
    </row>
    <row r="45" spans="5:24" s="32" customFormat="1" ht="14.25">
      <c r="E45" s="244"/>
      <c r="F45" s="245"/>
      <c r="G45" s="245"/>
      <c r="H45" s="245"/>
      <c r="I45" s="245"/>
      <c r="J45" s="245"/>
      <c r="K45" s="245"/>
      <c r="L45" s="246"/>
      <c r="M45" s="244"/>
      <c r="N45" s="245"/>
      <c r="O45" s="245"/>
      <c r="P45" s="245"/>
      <c r="Q45" s="245"/>
      <c r="R45" s="245"/>
      <c r="S45" s="245"/>
      <c r="T45" s="246"/>
      <c r="U45" s="57"/>
      <c r="V45" s="46"/>
      <c r="W45" s="46"/>
      <c r="X45" s="46"/>
    </row>
    <row r="46" spans="5:24" s="32" customFormat="1" ht="14.25">
      <c r="E46" s="244"/>
      <c r="F46" s="245"/>
      <c r="G46" s="245"/>
      <c r="H46" s="245"/>
      <c r="I46" s="245"/>
      <c r="J46" s="245"/>
      <c r="K46" s="245"/>
      <c r="L46" s="246"/>
      <c r="M46" s="244"/>
      <c r="N46" s="245"/>
      <c r="O46" s="245"/>
      <c r="P46" s="245"/>
      <c r="Q46" s="245"/>
      <c r="R46" s="245"/>
      <c r="S46" s="245"/>
      <c r="T46" s="246"/>
      <c r="U46" s="57"/>
      <c r="V46" s="46"/>
      <c r="W46" s="46"/>
      <c r="X46" s="46"/>
    </row>
    <row r="47" spans="5:24" s="32" customFormat="1" ht="14.25">
      <c r="E47" s="244"/>
      <c r="F47" s="245"/>
      <c r="G47" s="245"/>
      <c r="H47" s="245"/>
      <c r="I47" s="245"/>
      <c r="J47" s="245"/>
      <c r="K47" s="245"/>
      <c r="L47" s="246"/>
      <c r="M47" s="244"/>
      <c r="N47" s="245"/>
      <c r="O47" s="245"/>
      <c r="P47" s="245"/>
      <c r="Q47" s="245"/>
      <c r="R47" s="245"/>
      <c r="S47" s="245"/>
      <c r="T47" s="246"/>
      <c r="U47" s="57"/>
      <c r="V47" s="46"/>
      <c r="W47" s="46"/>
      <c r="X47" s="46"/>
    </row>
    <row r="48" spans="5:24" s="32" customFormat="1" ht="14.25">
      <c r="E48" s="244"/>
      <c r="F48" s="245"/>
      <c r="G48" s="245"/>
      <c r="H48" s="245"/>
      <c r="I48" s="245"/>
      <c r="J48" s="245"/>
      <c r="K48" s="245"/>
      <c r="L48" s="246"/>
      <c r="M48" s="244"/>
      <c r="N48" s="245"/>
      <c r="O48" s="245"/>
      <c r="P48" s="245"/>
      <c r="Q48" s="245"/>
      <c r="R48" s="245"/>
      <c r="S48" s="245"/>
      <c r="T48" s="246"/>
      <c r="U48" s="57"/>
      <c r="V48" s="46"/>
      <c r="W48" s="46"/>
      <c r="X48" s="46"/>
    </row>
    <row r="49" spans="5:24" s="32" customFormat="1" ht="14.25">
      <c r="E49" s="244"/>
      <c r="F49" s="245"/>
      <c r="G49" s="245"/>
      <c r="H49" s="245"/>
      <c r="I49" s="245"/>
      <c r="J49" s="245"/>
      <c r="K49" s="245"/>
      <c r="L49" s="246"/>
      <c r="M49" s="244"/>
      <c r="N49" s="245"/>
      <c r="O49" s="245"/>
      <c r="P49" s="245"/>
      <c r="Q49" s="245"/>
      <c r="R49" s="245"/>
      <c r="S49" s="245"/>
      <c r="T49" s="246"/>
      <c r="U49" s="57"/>
      <c r="V49" s="46"/>
      <c r="W49" s="46"/>
      <c r="X49" s="46"/>
    </row>
    <row r="50" spans="5:24" s="32" customFormat="1" ht="15" thickBot="1">
      <c r="E50" s="247"/>
      <c r="F50" s="248"/>
      <c r="G50" s="248"/>
      <c r="H50" s="248"/>
      <c r="I50" s="248"/>
      <c r="J50" s="248"/>
      <c r="K50" s="248"/>
      <c r="L50" s="249"/>
      <c r="M50" s="247"/>
      <c r="N50" s="248"/>
      <c r="O50" s="248"/>
      <c r="P50" s="248"/>
      <c r="Q50" s="248"/>
      <c r="R50" s="248"/>
      <c r="S50" s="248"/>
      <c r="T50" s="249"/>
      <c r="U50" s="57"/>
      <c r="V50" s="46"/>
      <c r="W50" s="46"/>
      <c r="X50" s="46"/>
    </row>
    <row r="51" spans="5:24" s="32" customFormat="1" ht="15.75" customHeight="1" thickBot="1">
      <c r="E51" s="238" t="s">
        <v>265</v>
      </c>
      <c r="F51" s="239"/>
      <c r="G51" s="239"/>
      <c r="H51" s="239"/>
      <c r="I51" s="239"/>
      <c r="J51" s="239"/>
      <c r="K51" s="239"/>
      <c r="L51" s="240"/>
      <c r="M51" s="238" t="s">
        <v>222</v>
      </c>
      <c r="N51" s="239"/>
      <c r="O51" s="239"/>
      <c r="P51" s="239"/>
      <c r="Q51" s="239"/>
      <c r="R51" s="239"/>
      <c r="S51" s="239"/>
      <c r="T51" s="240"/>
      <c r="U51" s="57"/>
      <c r="V51" s="46"/>
      <c r="W51" s="46"/>
      <c r="X51" s="46"/>
    </row>
    <row r="52" spans="5:24" s="32" customFormat="1" ht="14.25">
      <c r="E52" s="140"/>
      <c r="F52" s="250"/>
      <c r="G52" s="242"/>
      <c r="H52" s="242"/>
      <c r="I52" s="242"/>
      <c r="J52" s="242"/>
      <c r="K52" s="242"/>
      <c r="L52" s="243"/>
      <c r="M52" s="241"/>
      <c r="N52" s="242"/>
      <c r="O52" s="242"/>
      <c r="P52" s="242"/>
      <c r="Q52" s="242"/>
      <c r="R52" s="242"/>
      <c r="S52" s="242"/>
      <c r="T52" s="243"/>
      <c r="U52" s="57"/>
      <c r="V52" s="46">
        <f>SUM(E52:E59)</f>
        <v>0</v>
      </c>
      <c r="W52" s="46"/>
      <c r="X52" s="46"/>
    </row>
    <row r="53" spans="5:24" s="32" customFormat="1" ht="14.25">
      <c r="E53" s="141"/>
      <c r="F53" s="251"/>
      <c r="G53" s="245"/>
      <c r="H53" s="245"/>
      <c r="I53" s="245"/>
      <c r="J53" s="245"/>
      <c r="K53" s="245"/>
      <c r="L53" s="246"/>
      <c r="M53" s="244"/>
      <c r="N53" s="245"/>
      <c r="O53" s="245"/>
      <c r="P53" s="245"/>
      <c r="Q53" s="245"/>
      <c r="R53" s="245"/>
      <c r="S53" s="245"/>
      <c r="T53" s="246"/>
      <c r="U53" s="57"/>
      <c r="V53" s="46"/>
      <c r="W53" s="46"/>
      <c r="X53" s="46"/>
    </row>
    <row r="54" spans="5:24" s="32" customFormat="1" ht="14.25">
      <c r="E54" s="141"/>
      <c r="F54" s="251"/>
      <c r="G54" s="245"/>
      <c r="H54" s="245"/>
      <c r="I54" s="245"/>
      <c r="J54" s="245"/>
      <c r="K54" s="245"/>
      <c r="L54" s="246"/>
      <c r="M54" s="244"/>
      <c r="N54" s="245"/>
      <c r="O54" s="245"/>
      <c r="P54" s="245"/>
      <c r="Q54" s="245"/>
      <c r="R54" s="245"/>
      <c r="S54" s="245"/>
      <c r="T54" s="246"/>
      <c r="U54" s="57"/>
      <c r="V54" s="46"/>
      <c r="W54" s="46"/>
      <c r="X54" s="46"/>
    </row>
    <row r="55" spans="5:24" s="32" customFormat="1" ht="14.25">
      <c r="E55" s="141"/>
      <c r="F55" s="251"/>
      <c r="G55" s="245"/>
      <c r="H55" s="245"/>
      <c r="I55" s="245"/>
      <c r="J55" s="245"/>
      <c r="K55" s="245"/>
      <c r="L55" s="246"/>
      <c r="M55" s="244"/>
      <c r="N55" s="245"/>
      <c r="O55" s="245"/>
      <c r="P55" s="245"/>
      <c r="Q55" s="245"/>
      <c r="R55" s="245"/>
      <c r="S55" s="245"/>
      <c r="T55" s="246"/>
      <c r="U55" s="57"/>
      <c r="V55" s="46"/>
      <c r="W55" s="46"/>
      <c r="X55" s="46"/>
    </row>
    <row r="56" spans="5:24" s="32" customFormat="1" ht="14.25">
      <c r="E56" s="141"/>
      <c r="F56" s="251"/>
      <c r="G56" s="245"/>
      <c r="H56" s="245"/>
      <c r="I56" s="245"/>
      <c r="J56" s="245"/>
      <c r="K56" s="245"/>
      <c r="L56" s="246"/>
      <c r="M56" s="244"/>
      <c r="N56" s="245"/>
      <c r="O56" s="245"/>
      <c r="P56" s="245"/>
      <c r="Q56" s="245"/>
      <c r="R56" s="245"/>
      <c r="S56" s="245"/>
      <c r="T56" s="246"/>
      <c r="U56" s="57"/>
      <c r="V56" s="46"/>
      <c r="W56" s="46"/>
      <c r="X56" s="46"/>
    </row>
    <row r="57" spans="5:24" s="32" customFormat="1" ht="14.25">
      <c r="E57" s="141"/>
      <c r="F57" s="251"/>
      <c r="G57" s="245"/>
      <c r="H57" s="245"/>
      <c r="I57" s="245"/>
      <c r="J57" s="245"/>
      <c r="K57" s="245"/>
      <c r="L57" s="246"/>
      <c r="M57" s="244"/>
      <c r="N57" s="245"/>
      <c r="O57" s="245"/>
      <c r="P57" s="245"/>
      <c r="Q57" s="245"/>
      <c r="R57" s="245"/>
      <c r="S57" s="245"/>
      <c r="T57" s="246"/>
      <c r="U57" s="57"/>
      <c r="V57" s="46"/>
      <c r="W57" s="46"/>
      <c r="X57" s="46"/>
    </row>
    <row r="58" spans="5:24" s="32" customFormat="1" ht="14.25">
      <c r="E58" s="141"/>
      <c r="F58" s="251"/>
      <c r="G58" s="245"/>
      <c r="H58" s="245"/>
      <c r="I58" s="245"/>
      <c r="J58" s="245"/>
      <c r="K58" s="245"/>
      <c r="L58" s="246"/>
      <c r="M58" s="244"/>
      <c r="N58" s="245"/>
      <c r="O58" s="245"/>
      <c r="P58" s="245"/>
      <c r="Q58" s="245"/>
      <c r="R58" s="245"/>
      <c r="S58" s="245"/>
      <c r="T58" s="246"/>
      <c r="U58" s="57"/>
      <c r="V58" s="46"/>
      <c r="W58" s="46"/>
      <c r="X58" s="46"/>
    </row>
    <row r="59" spans="5:24" s="32" customFormat="1" ht="15" thickBot="1">
      <c r="E59" s="142"/>
      <c r="F59" s="252"/>
      <c r="G59" s="248"/>
      <c r="H59" s="248"/>
      <c r="I59" s="248"/>
      <c r="J59" s="248"/>
      <c r="K59" s="248"/>
      <c r="L59" s="249"/>
      <c r="M59" s="247"/>
      <c r="N59" s="248"/>
      <c r="O59" s="248"/>
      <c r="P59" s="248"/>
      <c r="Q59" s="248"/>
      <c r="R59" s="248"/>
      <c r="S59" s="248"/>
      <c r="T59" s="249"/>
      <c r="U59" s="57"/>
      <c r="V59" s="46"/>
      <c r="W59" s="46"/>
      <c r="X59" s="46"/>
    </row>
    <row r="60" spans="21:24" ht="15" thickBot="1">
      <c r="U60" s="57"/>
      <c r="V60" s="57"/>
      <c r="W60" s="57"/>
      <c r="X60" s="57"/>
    </row>
    <row r="61" spans="5:24" s="32" customFormat="1" ht="15.75" thickBot="1">
      <c r="E61" s="235" t="str">
        <f>"Students "&amp;Cover!K15</f>
        <v>Students </v>
      </c>
      <c r="F61" s="236"/>
      <c r="G61" s="236"/>
      <c r="H61" s="236"/>
      <c r="I61" s="236"/>
      <c r="J61" s="236"/>
      <c r="K61" s="236"/>
      <c r="L61" s="236"/>
      <c r="M61" s="236"/>
      <c r="N61" s="236"/>
      <c r="O61" s="236"/>
      <c r="P61" s="236"/>
      <c r="Q61" s="236"/>
      <c r="R61" s="236"/>
      <c r="S61" s="236"/>
      <c r="T61" s="237"/>
      <c r="U61" s="57"/>
      <c r="V61" s="46"/>
      <c r="W61" s="46"/>
      <c r="X61" s="46"/>
    </row>
    <row r="62" spans="5:24" s="32" customFormat="1" ht="15" thickBot="1">
      <c r="E62" s="238" t="s">
        <v>221</v>
      </c>
      <c r="F62" s="239"/>
      <c r="G62" s="239"/>
      <c r="H62" s="239"/>
      <c r="I62" s="239"/>
      <c r="J62" s="239"/>
      <c r="K62" s="239"/>
      <c r="L62" s="240"/>
      <c r="M62" s="238" t="s">
        <v>222</v>
      </c>
      <c r="N62" s="239"/>
      <c r="O62" s="239"/>
      <c r="P62" s="239"/>
      <c r="Q62" s="239"/>
      <c r="R62" s="239"/>
      <c r="S62" s="239"/>
      <c r="T62" s="240"/>
      <c r="U62" s="57"/>
      <c r="V62" s="46"/>
      <c r="W62" s="46"/>
      <c r="X62" s="46"/>
    </row>
    <row r="63" spans="5:24" s="32" customFormat="1" ht="14.25">
      <c r="E63" s="241"/>
      <c r="F63" s="242"/>
      <c r="G63" s="242"/>
      <c r="H63" s="242"/>
      <c r="I63" s="242"/>
      <c r="J63" s="242"/>
      <c r="K63" s="242"/>
      <c r="L63" s="243"/>
      <c r="M63" s="241"/>
      <c r="N63" s="242"/>
      <c r="O63" s="242"/>
      <c r="P63" s="242"/>
      <c r="Q63" s="242"/>
      <c r="R63" s="242"/>
      <c r="S63" s="242"/>
      <c r="T63" s="243"/>
      <c r="U63" s="57"/>
      <c r="V63" s="46"/>
      <c r="W63" s="46"/>
      <c r="X63" s="46"/>
    </row>
    <row r="64" spans="5:24" s="32" customFormat="1" ht="14.25">
      <c r="E64" s="244"/>
      <c r="F64" s="245"/>
      <c r="G64" s="245"/>
      <c r="H64" s="245"/>
      <c r="I64" s="245"/>
      <c r="J64" s="245"/>
      <c r="K64" s="245"/>
      <c r="L64" s="246"/>
      <c r="M64" s="244"/>
      <c r="N64" s="245"/>
      <c r="O64" s="245"/>
      <c r="P64" s="245"/>
      <c r="Q64" s="245"/>
      <c r="R64" s="245"/>
      <c r="S64" s="245"/>
      <c r="T64" s="246"/>
      <c r="U64" s="57"/>
      <c r="V64" s="46"/>
      <c r="W64" s="46"/>
      <c r="X64" s="46"/>
    </row>
    <row r="65" spans="5:24" s="32" customFormat="1" ht="14.25">
      <c r="E65" s="244"/>
      <c r="F65" s="245"/>
      <c r="G65" s="245"/>
      <c r="H65" s="245"/>
      <c r="I65" s="245"/>
      <c r="J65" s="245"/>
      <c r="K65" s="245"/>
      <c r="L65" s="246"/>
      <c r="M65" s="244"/>
      <c r="N65" s="245"/>
      <c r="O65" s="245"/>
      <c r="P65" s="245"/>
      <c r="Q65" s="245"/>
      <c r="R65" s="245"/>
      <c r="S65" s="245"/>
      <c r="T65" s="246"/>
      <c r="U65" s="57"/>
      <c r="V65" s="46"/>
      <c r="W65" s="46"/>
      <c r="X65" s="46"/>
    </row>
    <row r="66" spans="5:24" s="32" customFormat="1" ht="14.25">
      <c r="E66" s="244"/>
      <c r="F66" s="245"/>
      <c r="G66" s="245"/>
      <c r="H66" s="245"/>
      <c r="I66" s="245"/>
      <c r="J66" s="245"/>
      <c r="K66" s="245"/>
      <c r="L66" s="246"/>
      <c r="M66" s="244"/>
      <c r="N66" s="245"/>
      <c r="O66" s="245"/>
      <c r="P66" s="245"/>
      <c r="Q66" s="245"/>
      <c r="R66" s="245"/>
      <c r="S66" s="245"/>
      <c r="T66" s="246"/>
      <c r="U66" s="57"/>
      <c r="V66" s="46"/>
      <c r="W66" s="46"/>
      <c r="X66" s="46"/>
    </row>
    <row r="67" spans="5:24" s="32" customFormat="1" ht="14.25">
      <c r="E67" s="244"/>
      <c r="F67" s="245"/>
      <c r="G67" s="245"/>
      <c r="H67" s="245"/>
      <c r="I67" s="245"/>
      <c r="J67" s="245"/>
      <c r="K67" s="245"/>
      <c r="L67" s="246"/>
      <c r="M67" s="244"/>
      <c r="N67" s="245"/>
      <c r="O67" s="245"/>
      <c r="P67" s="245"/>
      <c r="Q67" s="245"/>
      <c r="R67" s="245"/>
      <c r="S67" s="245"/>
      <c r="T67" s="246"/>
      <c r="U67" s="57"/>
      <c r="V67" s="46"/>
      <c r="W67" s="46"/>
      <c r="X67" s="46"/>
    </row>
    <row r="68" spans="5:24" s="32" customFormat="1" ht="14.25">
      <c r="E68" s="244"/>
      <c r="F68" s="245"/>
      <c r="G68" s="245"/>
      <c r="H68" s="245"/>
      <c r="I68" s="245"/>
      <c r="J68" s="245"/>
      <c r="K68" s="245"/>
      <c r="L68" s="246"/>
      <c r="M68" s="244"/>
      <c r="N68" s="245"/>
      <c r="O68" s="245"/>
      <c r="P68" s="245"/>
      <c r="Q68" s="245"/>
      <c r="R68" s="245"/>
      <c r="S68" s="245"/>
      <c r="T68" s="246"/>
      <c r="U68" s="57"/>
      <c r="V68" s="46"/>
      <c r="W68" s="46"/>
      <c r="X68" s="46"/>
    </row>
    <row r="69" spans="5:24" s="32" customFormat="1" ht="14.25">
      <c r="E69" s="244"/>
      <c r="F69" s="245"/>
      <c r="G69" s="245"/>
      <c r="H69" s="245"/>
      <c r="I69" s="245"/>
      <c r="J69" s="245"/>
      <c r="K69" s="245"/>
      <c r="L69" s="246"/>
      <c r="M69" s="244"/>
      <c r="N69" s="245"/>
      <c r="O69" s="245"/>
      <c r="P69" s="245"/>
      <c r="Q69" s="245"/>
      <c r="R69" s="245"/>
      <c r="S69" s="245"/>
      <c r="T69" s="246"/>
      <c r="U69" s="57"/>
      <c r="V69" s="46"/>
      <c r="W69" s="46"/>
      <c r="X69" s="46"/>
    </row>
    <row r="70" spans="5:24" s="32" customFormat="1" ht="15" thickBot="1">
      <c r="E70" s="247"/>
      <c r="F70" s="248"/>
      <c r="G70" s="248"/>
      <c r="H70" s="248"/>
      <c r="I70" s="248"/>
      <c r="J70" s="248"/>
      <c r="K70" s="248"/>
      <c r="L70" s="249"/>
      <c r="M70" s="247"/>
      <c r="N70" s="248"/>
      <c r="O70" s="248"/>
      <c r="P70" s="248"/>
      <c r="Q70" s="248"/>
      <c r="R70" s="248"/>
      <c r="S70" s="248"/>
      <c r="T70" s="249"/>
      <c r="U70" s="57"/>
      <c r="V70" s="46"/>
      <c r="W70" s="46"/>
      <c r="X70" s="46"/>
    </row>
    <row r="71" spans="5:24" s="32" customFormat="1" ht="15" thickBot="1">
      <c r="E71" s="238" t="s">
        <v>265</v>
      </c>
      <c r="F71" s="239"/>
      <c r="G71" s="239"/>
      <c r="H71" s="239"/>
      <c r="I71" s="239"/>
      <c r="J71" s="239"/>
      <c r="K71" s="239"/>
      <c r="L71" s="240"/>
      <c r="M71" s="238" t="s">
        <v>222</v>
      </c>
      <c r="N71" s="239"/>
      <c r="O71" s="239"/>
      <c r="P71" s="239"/>
      <c r="Q71" s="239"/>
      <c r="R71" s="239"/>
      <c r="S71" s="239"/>
      <c r="T71" s="240"/>
      <c r="U71" s="57"/>
      <c r="V71" s="46"/>
      <c r="W71" s="46"/>
      <c r="X71" s="46"/>
    </row>
    <row r="72" spans="5:24" s="32" customFormat="1" ht="14.25">
      <c r="E72" s="140"/>
      <c r="F72" s="250"/>
      <c r="G72" s="242"/>
      <c r="H72" s="242"/>
      <c r="I72" s="242"/>
      <c r="J72" s="242"/>
      <c r="K72" s="242"/>
      <c r="L72" s="243"/>
      <c r="M72" s="241"/>
      <c r="N72" s="242"/>
      <c r="O72" s="242"/>
      <c r="P72" s="242"/>
      <c r="Q72" s="242"/>
      <c r="R72" s="242"/>
      <c r="S72" s="242"/>
      <c r="T72" s="243"/>
      <c r="U72" s="57"/>
      <c r="V72" s="46">
        <f>SUM(E72:E79)</f>
        <v>0</v>
      </c>
      <c r="W72" s="46"/>
      <c r="X72" s="46"/>
    </row>
    <row r="73" spans="5:24" s="32" customFormat="1" ht="14.25">
      <c r="E73" s="141"/>
      <c r="F73" s="251"/>
      <c r="G73" s="245"/>
      <c r="H73" s="245"/>
      <c r="I73" s="245"/>
      <c r="J73" s="245"/>
      <c r="K73" s="245"/>
      <c r="L73" s="246"/>
      <c r="M73" s="244"/>
      <c r="N73" s="245"/>
      <c r="O73" s="245"/>
      <c r="P73" s="245"/>
      <c r="Q73" s="245"/>
      <c r="R73" s="245"/>
      <c r="S73" s="245"/>
      <c r="T73" s="246"/>
      <c r="U73" s="57"/>
      <c r="V73" s="46"/>
      <c r="W73" s="46"/>
      <c r="X73" s="46"/>
    </row>
    <row r="74" spans="5:24" s="32" customFormat="1" ht="14.25">
      <c r="E74" s="141"/>
      <c r="F74" s="251"/>
      <c r="G74" s="245"/>
      <c r="H74" s="245"/>
      <c r="I74" s="245"/>
      <c r="J74" s="245"/>
      <c r="K74" s="245"/>
      <c r="L74" s="246"/>
      <c r="M74" s="244"/>
      <c r="N74" s="245"/>
      <c r="O74" s="245"/>
      <c r="P74" s="245"/>
      <c r="Q74" s="245"/>
      <c r="R74" s="245"/>
      <c r="S74" s="245"/>
      <c r="T74" s="246"/>
      <c r="U74" s="57"/>
      <c r="V74" s="46"/>
      <c r="W74" s="46"/>
      <c r="X74" s="46"/>
    </row>
    <row r="75" spans="5:24" s="32" customFormat="1" ht="14.25">
      <c r="E75" s="141"/>
      <c r="F75" s="251"/>
      <c r="G75" s="245"/>
      <c r="H75" s="245"/>
      <c r="I75" s="245"/>
      <c r="J75" s="245"/>
      <c r="K75" s="245"/>
      <c r="L75" s="246"/>
      <c r="M75" s="244"/>
      <c r="N75" s="245"/>
      <c r="O75" s="245"/>
      <c r="P75" s="245"/>
      <c r="Q75" s="245"/>
      <c r="R75" s="245"/>
      <c r="S75" s="245"/>
      <c r="T75" s="246"/>
      <c r="U75" s="57"/>
      <c r="V75" s="46"/>
      <c r="W75" s="46"/>
      <c r="X75" s="46"/>
    </row>
    <row r="76" spans="5:24" s="32" customFormat="1" ht="14.25">
      <c r="E76" s="141"/>
      <c r="F76" s="251"/>
      <c r="G76" s="245"/>
      <c r="H76" s="245"/>
      <c r="I76" s="245"/>
      <c r="J76" s="245"/>
      <c r="K76" s="245"/>
      <c r="L76" s="246"/>
      <c r="M76" s="244"/>
      <c r="N76" s="245"/>
      <c r="O76" s="245"/>
      <c r="P76" s="245"/>
      <c r="Q76" s="245"/>
      <c r="R76" s="245"/>
      <c r="S76" s="245"/>
      <c r="T76" s="246"/>
      <c r="U76" s="57"/>
      <c r="V76" s="46"/>
      <c r="W76" s="46"/>
      <c r="X76" s="46"/>
    </row>
    <row r="77" spans="5:24" s="32" customFormat="1" ht="14.25">
      <c r="E77" s="141"/>
      <c r="F77" s="251"/>
      <c r="G77" s="245"/>
      <c r="H77" s="245"/>
      <c r="I77" s="245"/>
      <c r="J77" s="245"/>
      <c r="K77" s="245"/>
      <c r="L77" s="246"/>
      <c r="M77" s="244"/>
      <c r="N77" s="245"/>
      <c r="O77" s="245"/>
      <c r="P77" s="245"/>
      <c r="Q77" s="245"/>
      <c r="R77" s="245"/>
      <c r="S77" s="245"/>
      <c r="T77" s="246"/>
      <c r="U77" s="57"/>
      <c r="V77" s="46"/>
      <c r="W77" s="46"/>
      <c r="X77" s="46"/>
    </row>
    <row r="78" spans="5:24" s="32" customFormat="1" ht="14.25">
      <c r="E78" s="141"/>
      <c r="F78" s="251"/>
      <c r="G78" s="245"/>
      <c r="H78" s="245"/>
      <c r="I78" s="245"/>
      <c r="J78" s="245"/>
      <c r="K78" s="245"/>
      <c r="L78" s="246"/>
      <c r="M78" s="244"/>
      <c r="N78" s="245"/>
      <c r="O78" s="245"/>
      <c r="P78" s="245"/>
      <c r="Q78" s="245"/>
      <c r="R78" s="245"/>
      <c r="S78" s="245"/>
      <c r="T78" s="246"/>
      <c r="U78" s="57"/>
      <c r="V78" s="46"/>
      <c r="W78" s="46"/>
      <c r="X78" s="46"/>
    </row>
    <row r="79" spans="5:24" s="32" customFormat="1" ht="15" thickBot="1">
      <c r="E79" s="142"/>
      <c r="F79" s="252"/>
      <c r="G79" s="248"/>
      <c r="H79" s="248"/>
      <c r="I79" s="248"/>
      <c r="J79" s="248"/>
      <c r="K79" s="248"/>
      <c r="L79" s="249"/>
      <c r="M79" s="247"/>
      <c r="N79" s="248"/>
      <c r="O79" s="248"/>
      <c r="P79" s="248"/>
      <c r="Q79" s="248"/>
      <c r="R79" s="248"/>
      <c r="S79" s="248"/>
      <c r="T79" s="249"/>
      <c r="U79" s="57"/>
      <c r="V79" s="46"/>
      <c r="W79" s="46"/>
      <c r="X79" s="46"/>
    </row>
    <row r="80" spans="21:24" ht="15" thickBot="1">
      <c r="U80" s="57"/>
      <c r="V80" s="57"/>
      <c r="W80" s="57"/>
      <c r="X80" s="57"/>
    </row>
    <row r="81" spans="5:24" s="32" customFormat="1" ht="15.75" thickBot="1">
      <c r="E81" s="235" t="str">
        <f>"Students "&amp;Cover!K16</f>
        <v>Students </v>
      </c>
      <c r="F81" s="236"/>
      <c r="G81" s="236"/>
      <c r="H81" s="236"/>
      <c r="I81" s="236"/>
      <c r="J81" s="236"/>
      <c r="K81" s="236"/>
      <c r="L81" s="236"/>
      <c r="M81" s="236"/>
      <c r="N81" s="236"/>
      <c r="O81" s="236"/>
      <c r="P81" s="236"/>
      <c r="Q81" s="236"/>
      <c r="R81" s="236"/>
      <c r="S81" s="236"/>
      <c r="T81" s="237"/>
      <c r="U81" s="57"/>
      <c r="V81" s="46"/>
      <c r="W81" s="46"/>
      <c r="X81" s="46"/>
    </row>
    <row r="82" spans="5:24" s="32" customFormat="1" ht="15" thickBot="1">
      <c r="E82" s="238" t="s">
        <v>221</v>
      </c>
      <c r="F82" s="239"/>
      <c r="G82" s="239"/>
      <c r="H82" s="239"/>
      <c r="I82" s="239"/>
      <c r="J82" s="239"/>
      <c r="K82" s="239"/>
      <c r="L82" s="240"/>
      <c r="M82" s="238" t="s">
        <v>222</v>
      </c>
      <c r="N82" s="239"/>
      <c r="O82" s="239"/>
      <c r="P82" s="239"/>
      <c r="Q82" s="239"/>
      <c r="R82" s="239"/>
      <c r="S82" s="239"/>
      <c r="T82" s="240"/>
      <c r="U82" s="57"/>
      <c r="V82" s="46"/>
      <c r="W82" s="46"/>
      <c r="X82" s="46"/>
    </row>
    <row r="83" spans="5:24" s="32" customFormat="1" ht="14.25">
      <c r="E83" s="241"/>
      <c r="F83" s="242"/>
      <c r="G83" s="242"/>
      <c r="H83" s="242"/>
      <c r="I83" s="242"/>
      <c r="J83" s="242"/>
      <c r="K83" s="242"/>
      <c r="L83" s="243"/>
      <c r="M83" s="241"/>
      <c r="N83" s="242"/>
      <c r="O83" s="242"/>
      <c r="P83" s="242"/>
      <c r="Q83" s="242"/>
      <c r="R83" s="242"/>
      <c r="S83" s="242"/>
      <c r="T83" s="243"/>
      <c r="U83" s="57"/>
      <c r="V83" s="46"/>
      <c r="W83" s="46"/>
      <c r="X83" s="46"/>
    </row>
    <row r="84" spans="5:24" s="32" customFormat="1" ht="14.25">
      <c r="E84" s="244"/>
      <c r="F84" s="245"/>
      <c r="G84" s="245"/>
      <c r="H84" s="245"/>
      <c r="I84" s="245"/>
      <c r="J84" s="245"/>
      <c r="K84" s="245"/>
      <c r="L84" s="246"/>
      <c r="M84" s="244"/>
      <c r="N84" s="245"/>
      <c r="O84" s="245"/>
      <c r="P84" s="245"/>
      <c r="Q84" s="245"/>
      <c r="R84" s="245"/>
      <c r="S84" s="245"/>
      <c r="T84" s="246"/>
      <c r="U84" s="57"/>
      <c r="V84" s="46"/>
      <c r="W84" s="46"/>
      <c r="X84" s="46"/>
    </row>
    <row r="85" spans="5:24" s="32" customFormat="1" ht="14.25">
      <c r="E85" s="244"/>
      <c r="F85" s="245"/>
      <c r="G85" s="245"/>
      <c r="H85" s="245"/>
      <c r="I85" s="245"/>
      <c r="J85" s="245"/>
      <c r="K85" s="245"/>
      <c r="L85" s="246"/>
      <c r="M85" s="244"/>
      <c r="N85" s="245"/>
      <c r="O85" s="245"/>
      <c r="P85" s="245"/>
      <c r="Q85" s="245"/>
      <c r="R85" s="245"/>
      <c r="S85" s="245"/>
      <c r="T85" s="246"/>
      <c r="U85" s="57"/>
      <c r="V85" s="46"/>
      <c r="W85" s="46"/>
      <c r="X85" s="46"/>
    </row>
    <row r="86" spans="5:24" s="32" customFormat="1" ht="14.25">
      <c r="E86" s="244"/>
      <c r="F86" s="245"/>
      <c r="G86" s="245"/>
      <c r="H86" s="245"/>
      <c r="I86" s="245"/>
      <c r="J86" s="245"/>
      <c r="K86" s="245"/>
      <c r="L86" s="246"/>
      <c r="M86" s="244"/>
      <c r="N86" s="245"/>
      <c r="O86" s="245"/>
      <c r="P86" s="245"/>
      <c r="Q86" s="245"/>
      <c r="R86" s="245"/>
      <c r="S86" s="245"/>
      <c r="T86" s="246"/>
      <c r="U86" s="57"/>
      <c r="V86" s="46"/>
      <c r="W86" s="46"/>
      <c r="X86" s="46"/>
    </row>
    <row r="87" spans="5:24" s="32" customFormat="1" ht="14.25">
      <c r="E87" s="244"/>
      <c r="F87" s="245"/>
      <c r="G87" s="245"/>
      <c r="H87" s="245"/>
      <c r="I87" s="245"/>
      <c r="J87" s="245"/>
      <c r="K87" s="245"/>
      <c r="L87" s="246"/>
      <c r="M87" s="244"/>
      <c r="N87" s="245"/>
      <c r="O87" s="245"/>
      <c r="P87" s="245"/>
      <c r="Q87" s="245"/>
      <c r="R87" s="245"/>
      <c r="S87" s="245"/>
      <c r="T87" s="246"/>
      <c r="U87" s="57"/>
      <c r="V87" s="46"/>
      <c r="W87" s="46"/>
      <c r="X87" s="46"/>
    </row>
    <row r="88" spans="5:24" s="32" customFormat="1" ht="14.25">
      <c r="E88" s="244"/>
      <c r="F88" s="245"/>
      <c r="G88" s="245"/>
      <c r="H88" s="245"/>
      <c r="I88" s="245"/>
      <c r="J88" s="245"/>
      <c r="K88" s="245"/>
      <c r="L88" s="246"/>
      <c r="M88" s="244"/>
      <c r="N88" s="245"/>
      <c r="O88" s="245"/>
      <c r="P88" s="245"/>
      <c r="Q88" s="245"/>
      <c r="R88" s="245"/>
      <c r="S88" s="245"/>
      <c r="T88" s="246"/>
      <c r="U88" s="57"/>
      <c r="V88" s="46"/>
      <c r="W88" s="46"/>
      <c r="X88" s="46"/>
    </row>
    <row r="89" spans="5:24" s="32" customFormat="1" ht="14.25">
      <c r="E89" s="244"/>
      <c r="F89" s="245"/>
      <c r="G89" s="245"/>
      <c r="H89" s="245"/>
      <c r="I89" s="245"/>
      <c r="J89" s="245"/>
      <c r="K89" s="245"/>
      <c r="L89" s="246"/>
      <c r="M89" s="244"/>
      <c r="N89" s="245"/>
      <c r="O89" s="245"/>
      <c r="P89" s="245"/>
      <c r="Q89" s="245"/>
      <c r="R89" s="245"/>
      <c r="S89" s="245"/>
      <c r="T89" s="246"/>
      <c r="U89" s="57"/>
      <c r="V89" s="46"/>
      <c r="W89" s="46"/>
      <c r="X89" s="46"/>
    </row>
    <row r="90" spans="5:24" s="32" customFormat="1" ht="15" thickBot="1">
      <c r="E90" s="247"/>
      <c r="F90" s="248"/>
      <c r="G90" s="248"/>
      <c r="H90" s="248"/>
      <c r="I90" s="248"/>
      <c r="J90" s="248"/>
      <c r="K90" s="248"/>
      <c r="L90" s="249"/>
      <c r="M90" s="247"/>
      <c r="N90" s="248"/>
      <c r="O90" s="248"/>
      <c r="P90" s="248"/>
      <c r="Q90" s="248"/>
      <c r="R90" s="248"/>
      <c r="S90" s="248"/>
      <c r="T90" s="249"/>
      <c r="U90" s="57"/>
      <c r="V90" s="46"/>
      <c r="W90" s="46"/>
      <c r="X90" s="46"/>
    </row>
    <row r="91" spans="5:24" s="32" customFormat="1" ht="15" thickBot="1">
      <c r="E91" s="238" t="s">
        <v>265</v>
      </c>
      <c r="F91" s="239"/>
      <c r="G91" s="239"/>
      <c r="H91" s="239"/>
      <c r="I91" s="239"/>
      <c r="J91" s="239"/>
      <c r="K91" s="239"/>
      <c r="L91" s="240"/>
      <c r="M91" s="238" t="s">
        <v>222</v>
      </c>
      <c r="N91" s="239"/>
      <c r="O91" s="239"/>
      <c r="P91" s="239"/>
      <c r="Q91" s="239"/>
      <c r="R91" s="239"/>
      <c r="S91" s="239"/>
      <c r="T91" s="240"/>
      <c r="U91" s="57"/>
      <c r="V91" s="46"/>
      <c r="W91" s="46"/>
      <c r="X91" s="46"/>
    </row>
    <row r="92" spans="5:24" s="32" customFormat="1" ht="14.25">
      <c r="E92" s="140"/>
      <c r="F92" s="250"/>
      <c r="G92" s="242"/>
      <c r="H92" s="242"/>
      <c r="I92" s="242"/>
      <c r="J92" s="242"/>
      <c r="K92" s="242"/>
      <c r="L92" s="243"/>
      <c r="M92" s="241"/>
      <c r="N92" s="242"/>
      <c r="O92" s="242"/>
      <c r="P92" s="242"/>
      <c r="Q92" s="242"/>
      <c r="R92" s="242"/>
      <c r="S92" s="242"/>
      <c r="T92" s="243"/>
      <c r="U92" s="57"/>
      <c r="V92" s="46">
        <f>SUM(E92:E99)</f>
        <v>0</v>
      </c>
      <c r="W92" s="46"/>
      <c r="X92" s="46"/>
    </row>
    <row r="93" spans="5:24" s="32" customFormat="1" ht="14.25">
      <c r="E93" s="141"/>
      <c r="F93" s="251"/>
      <c r="G93" s="245"/>
      <c r="H93" s="245"/>
      <c r="I93" s="245"/>
      <c r="J93" s="245"/>
      <c r="K93" s="245"/>
      <c r="L93" s="246"/>
      <c r="M93" s="244"/>
      <c r="N93" s="245"/>
      <c r="O93" s="245"/>
      <c r="P93" s="245"/>
      <c r="Q93" s="245"/>
      <c r="R93" s="245"/>
      <c r="S93" s="245"/>
      <c r="T93" s="246"/>
      <c r="U93" s="57"/>
      <c r="V93" s="46"/>
      <c r="W93" s="46"/>
      <c r="X93" s="46"/>
    </row>
    <row r="94" spans="5:24" s="32" customFormat="1" ht="14.25">
      <c r="E94" s="141"/>
      <c r="F94" s="251"/>
      <c r="G94" s="245"/>
      <c r="H94" s="245"/>
      <c r="I94" s="245"/>
      <c r="J94" s="245"/>
      <c r="K94" s="245"/>
      <c r="L94" s="246"/>
      <c r="M94" s="244"/>
      <c r="N94" s="245"/>
      <c r="O94" s="245"/>
      <c r="P94" s="245"/>
      <c r="Q94" s="245"/>
      <c r="R94" s="245"/>
      <c r="S94" s="245"/>
      <c r="T94" s="246"/>
      <c r="U94" s="57"/>
      <c r="V94" s="46"/>
      <c r="W94" s="46"/>
      <c r="X94" s="46"/>
    </row>
    <row r="95" spans="5:24" s="32" customFormat="1" ht="14.25">
      <c r="E95" s="141"/>
      <c r="F95" s="251"/>
      <c r="G95" s="245"/>
      <c r="H95" s="245"/>
      <c r="I95" s="245"/>
      <c r="J95" s="245"/>
      <c r="K95" s="245"/>
      <c r="L95" s="246"/>
      <c r="M95" s="244"/>
      <c r="N95" s="245"/>
      <c r="O95" s="245"/>
      <c r="P95" s="245"/>
      <c r="Q95" s="245"/>
      <c r="R95" s="245"/>
      <c r="S95" s="245"/>
      <c r="T95" s="246"/>
      <c r="U95" s="57"/>
      <c r="V95" s="46"/>
      <c r="W95" s="46"/>
      <c r="X95" s="46"/>
    </row>
    <row r="96" spans="5:24" s="32" customFormat="1" ht="14.25">
      <c r="E96" s="141"/>
      <c r="F96" s="251"/>
      <c r="G96" s="245"/>
      <c r="H96" s="245"/>
      <c r="I96" s="245"/>
      <c r="J96" s="245"/>
      <c r="K96" s="245"/>
      <c r="L96" s="246"/>
      <c r="M96" s="244"/>
      <c r="N96" s="245"/>
      <c r="O96" s="245"/>
      <c r="P96" s="245"/>
      <c r="Q96" s="245"/>
      <c r="R96" s="245"/>
      <c r="S96" s="245"/>
      <c r="T96" s="246"/>
      <c r="U96" s="57"/>
      <c r="V96" s="46"/>
      <c r="W96" s="46"/>
      <c r="X96" s="46"/>
    </row>
    <row r="97" spans="5:24" s="32" customFormat="1" ht="14.25">
      <c r="E97" s="141"/>
      <c r="F97" s="251"/>
      <c r="G97" s="245"/>
      <c r="H97" s="245"/>
      <c r="I97" s="245"/>
      <c r="J97" s="245"/>
      <c r="K97" s="245"/>
      <c r="L97" s="246"/>
      <c r="M97" s="244"/>
      <c r="N97" s="245"/>
      <c r="O97" s="245"/>
      <c r="P97" s="245"/>
      <c r="Q97" s="245"/>
      <c r="R97" s="245"/>
      <c r="S97" s="245"/>
      <c r="T97" s="246"/>
      <c r="U97" s="57"/>
      <c r="V97" s="46"/>
      <c r="W97" s="46"/>
      <c r="X97" s="46"/>
    </row>
    <row r="98" spans="5:24" s="32" customFormat="1" ht="14.25">
      <c r="E98" s="141"/>
      <c r="F98" s="251"/>
      <c r="G98" s="245"/>
      <c r="H98" s="245"/>
      <c r="I98" s="245"/>
      <c r="J98" s="245"/>
      <c r="K98" s="245"/>
      <c r="L98" s="246"/>
      <c r="M98" s="244"/>
      <c r="N98" s="245"/>
      <c r="O98" s="245"/>
      <c r="P98" s="245"/>
      <c r="Q98" s="245"/>
      <c r="R98" s="245"/>
      <c r="S98" s="245"/>
      <c r="T98" s="246"/>
      <c r="U98" s="57"/>
      <c r="V98" s="46"/>
      <c r="W98" s="46"/>
      <c r="X98" s="46"/>
    </row>
    <row r="99" spans="5:24" s="32" customFormat="1" ht="15" thickBot="1">
      <c r="E99" s="142"/>
      <c r="F99" s="252"/>
      <c r="G99" s="248"/>
      <c r="H99" s="248"/>
      <c r="I99" s="248"/>
      <c r="J99" s="248"/>
      <c r="K99" s="248"/>
      <c r="L99" s="249"/>
      <c r="M99" s="247"/>
      <c r="N99" s="248"/>
      <c r="O99" s="248"/>
      <c r="P99" s="248"/>
      <c r="Q99" s="248"/>
      <c r="R99" s="248"/>
      <c r="S99" s="248"/>
      <c r="T99" s="249"/>
      <c r="U99" s="57"/>
      <c r="V99" s="46"/>
      <c r="W99" s="46"/>
      <c r="X99" s="46"/>
    </row>
    <row r="100" spans="12:15" ht="14.25">
      <c r="L100" s="57"/>
      <c r="M100" s="57"/>
      <c r="N100" s="57"/>
      <c r="O100" s="57"/>
    </row>
    <row r="101" spans="2:15" ht="20.25">
      <c r="B101" s="143" t="s">
        <v>28</v>
      </c>
      <c r="C101" s="41"/>
      <c r="D101" s="41"/>
      <c r="E101" s="41"/>
      <c r="F101" s="41"/>
      <c r="L101" s="57"/>
      <c r="M101" s="57"/>
      <c r="N101" s="57"/>
      <c r="O101" s="57"/>
    </row>
    <row r="102" spans="12:13" ht="14.25">
      <c r="L102" s="45" t="str">
        <f>ROUND(MID(E105*100,1,5),1)&amp;"%"</f>
        <v>0%</v>
      </c>
      <c r="M102" s="64" t="str">
        <f>ROUND(MID(N105*100,1,5),0)&amp;"%"</f>
        <v>0%</v>
      </c>
    </row>
    <row r="103" spans="4:19" ht="14.25">
      <c r="D103" s="30" t="s">
        <v>36</v>
      </c>
      <c r="E103" s="253"/>
      <c r="F103" s="254"/>
      <c r="H103" s="30" t="s">
        <v>29</v>
      </c>
      <c r="I103" s="253"/>
      <c r="J103" s="254"/>
      <c r="L103" s="30" t="s">
        <v>31</v>
      </c>
      <c r="M103" s="255"/>
      <c r="N103" s="256"/>
      <c r="Q103" s="30" t="s">
        <v>30</v>
      </c>
      <c r="R103" s="253"/>
      <c r="S103" s="254"/>
    </row>
    <row r="104" ht="14.25"/>
    <row r="105" spans="4:19" ht="14.25">
      <c r="D105" s="30" t="s">
        <v>32</v>
      </c>
      <c r="E105" s="43">
        <f>J16</f>
        <v>0</v>
      </c>
      <c r="G105" s="30" t="s">
        <v>34</v>
      </c>
      <c r="H105" s="44">
        <f>J16+M16</f>
        <v>0</v>
      </c>
      <c r="J105" s="30" t="s">
        <v>35</v>
      </c>
      <c r="K105" s="33"/>
      <c r="M105" s="30" t="s">
        <v>37</v>
      </c>
      <c r="N105" s="44">
        <f>H105+K105</f>
        <v>0</v>
      </c>
      <c r="Q105" s="30" t="s">
        <v>264</v>
      </c>
      <c r="R105" s="255"/>
      <c r="S105" s="256"/>
    </row>
    <row r="106" ht="14.25"/>
    <row r="107" ht="14.25"/>
    <row r="109" spans="4:20" ht="51" customHeight="1">
      <c r="D109" s="257" t="str">
        <f>"The percentage of "&amp;E103&amp;" students proficient or higher in "&amp;I103&amp;" will increase from "&amp;L102&amp;" to "&amp;M102&amp;" by "&amp;M103&amp;" as measured by a(n) "&amp;R103&amp;" given on "&amp;R105&amp;"."</f>
        <v>The percentage of  students proficient or higher in  will increase from 0% to 0% by  as measured by a(n)  given on .</v>
      </c>
      <c r="E109" s="257"/>
      <c r="F109" s="257"/>
      <c r="G109" s="257"/>
      <c r="H109" s="257"/>
      <c r="I109" s="257"/>
      <c r="J109" s="257"/>
      <c r="K109" s="257"/>
      <c r="L109" s="257"/>
      <c r="M109" s="257"/>
      <c r="N109" s="257"/>
      <c r="O109" s="257"/>
      <c r="P109" s="257"/>
      <c r="Q109" s="257"/>
      <c r="R109" s="257"/>
      <c r="S109" s="257"/>
      <c r="T109" s="257"/>
    </row>
    <row r="113" spans="2:12" ht="20.25">
      <c r="B113" s="40" t="s">
        <v>38</v>
      </c>
      <c r="D113" s="34"/>
      <c r="E113" s="34"/>
      <c r="F113" s="34"/>
      <c r="G113" s="34"/>
      <c r="I113" s="34" t="s">
        <v>51</v>
      </c>
      <c r="J113" s="34"/>
      <c r="K113" s="34"/>
      <c r="L113" s="34"/>
    </row>
    <row r="114" spans="3:12" ht="14.25">
      <c r="C114" s="5" t="s">
        <v>41</v>
      </c>
      <c r="D114" s="34"/>
      <c r="E114" s="34"/>
      <c r="F114" s="34"/>
      <c r="G114" s="34"/>
      <c r="H114" s="34"/>
      <c r="I114" s="34"/>
      <c r="J114" s="34"/>
      <c r="K114" s="34"/>
      <c r="L114" s="34"/>
    </row>
    <row r="115" spans="3:17" ht="14.25">
      <c r="C115" s="35" t="s">
        <v>67</v>
      </c>
      <c r="D115" s="34"/>
      <c r="E115" s="34" t="s">
        <v>68</v>
      </c>
      <c r="F115" s="34"/>
      <c r="G115" s="34" t="s">
        <v>69</v>
      </c>
      <c r="H115" s="34"/>
      <c r="I115" s="34" t="s">
        <v>70</v>
      </c>
      <c r="K115" s="36" t="s">
        <v>48</v>
      </c>
      <c r="Q115" s="36" t="s">
        <v>53</v>
      </c>
    </row>
    <row r="116" spans="3:17" ht="14.25">
      <c r="C116" s="35" t="s">
        <v>43</v>
      </c>
      <c r="D116" s="34"/>
      <c r="E116" s="34" t="s">
        <v>44</v>
      </c>
      <c r="F116" s="34"/>
      <c r="G116" s="34" t="s">
        <v>45</v>
      </c>
      <c r="H116" s="34"/>
      <c r="I116" s="34" t="s">
        <v>46</v>
      </c>
      <c r="K116" s="36" t="s">
        <v>42</v>
      </c>
      <c r="N116" s="35" t="s">
        <v>52</v>
      </c>
      <c r="Q116" s="34" t="s">
        <v>49</v>
      </c>
    </row>
    <row r="117" spans="4:17" ht="14.25">
      <c r="D117" s="34"/>
      <c r="F117" s="34"/>
      <c r="H117" s="34"/>
      <c r="I117" s="34" t="s">
        <v>50</v>
      </c>
      <c r="J117" s="36" t="s">
        <v>73</v>
      </c>
      <c r="K117" s="36" t="s">
        <v>74</v>
      </c>
      <c r="L117" s="36" t="s">
        <v>71</v>
      </c>
      <c r="N117" s="34" t="s">
        <v>72</v>
      </c>
      <c r="Q117" s="35" t="s">
        <v>47</v>
      </c>
    </row>
    <row r="118" spans="3:12" ht="14.25">
      <c r="C118" s="6" t="s">
        <v>40</v>
      </c>
      <c r="D118" s="34"/>
      <c r="F118" s="34"/>
      <c r="G118" s="34"/>
      <c r="H118" s="34"/>
      <c r="I118" s="34"/>
      <c r="J118" s="36"/>
      <c r="K118" s="34"/>
      <c r="L118" s="36"/>
    </row>
    <row r="119" spans="4:11" ht="14.25">
      <c r="D119" s="34"/>
      <c r="E119" s="36"/>
      <c r="F119" s="34"/>
      <c r="G119" s="34"/>
      <c r="H119" s="34"/>
      <c r="J119" s="36"/>
      <c r="K119" s="34"/>
    </row>
    <row r="120" spans="3:12" ht="15" thickBot="1">
      <c r="C120" s="6"/>
      <c r="D120" s="34"/>
      <c r="E120" s="36"/>
      <c r="F120" s="34"/>
      <c r="G120" s="34"/>
      <c r="H120" s="34"/>
      <c r="I120" s="34"/>
      <c r="J120" s="36"/>
      <c r="K120" s="34"/>
      <c r="L120" s="36"/>
    </row>
    <row r="121" spans="4:20" ht="16.5" thickBot="1">
      <c r="D121" s="201" t="str">
        <f>E21</f>
        <v>Students  or Higher</v>
      </c>
      <c r="E121" s="202"/>
      <c r="F121" s="202"/>
      <c r="G121" s="202"/>
      <c r="H121" s="202"/>
      <c r="I121" s="202"/>
      <c r="J121" s="202"/>
      <c r="K121" s="202"/>
      <c r="L121" s="202"/>
      <c r="M121" s="202"/>
      <c r="N121" s="202"/>
      <c r="O121" s="202"/>
      <c r="P121" s="202"/>
      <c r="Q121" s="202"/>
      <c r="R121" s="202"/>
      <c r="S121" s="202"/>
      <c r="T121" s="203"/>
    </row>
    <row r="122" spans="4:24" s="59" customFormat="1" ht="46.5" customHeight="1" thickBot="1">
      <c r="D122" s="144" t="s">
        <v>54</v>
      </c>
      <c r="E122" s="145"/>
      <c r="F122" s="258">
        <f>IF(V32=0,"",VLOOKUP(1,E32:L39,2,FALSE))</f>
      </c>
      <c r="G122" s="259"/>
      <c r="H122" s="259"/>
      <c r="I122" s="259"/>
      <c r="J122" s="259"/>
      <c r="K122" s="259"/>
      <c r="L122" s="260"/>
      <c r="M122" s="146" t="s">
        <v>228</v>
      </c>
      <c r="N122" s="258">
        <f>IF(V32=0,"",IF(VLOOKUP(1,E32:T40,9,FALSE)="","",(VLOOKUP(1,E32:T40,9,FALSE))))</f>
      </c>
      <c r="O122" s="259"/>
      <c r="P122" s="259"/>
      <c r="Q122" s="259"/>
      <c r="R122" s="259"/>
      <c r="S122" s="259"/>
      <c r="T122" s="261"/>
      <c r="V122" s="262"/>
      <c r="W122" s="262"/>
      <c r="X122" s="262"/>
    </row>
    <row r="123" spans="4:20" ht="56.25" customHeight="1">
      <c r="D123" s="208" t="s">
        <v>60</v>
      </c>
      <c r="E123" s="209"/>
      <c r="F123" s="209"/>
      <c r="G123" s="209"/>
      <c r="H123" s="210"/>
      <c r="I123" s="211" t="s">
        <v>39</v>
      </c>
      <c r="J123" s="209"/>
      <c r="K123" s="210"/>
      <c r="L123" s="211" t="s">
        <v>266</v>
      </c>
      <c r="M123" s="210"/>
      <c r="N123" s="211" t="s">
        <v>267</v>
      </c>
      <c r="O123" s="209"/>
      <c r="P123" s="210"/>
      <c r="Q123" s="211" t="s">
        <v>268</v>
      </c>
      <c r="R123" s="209"/>
      <c r="S123" s="209"/>
      <c r="T123" s="212"/>
    </row>
    <row r="124" spans="4:20" ht="75" customHeight="1" thickBot="1">
      <c r="D124" s="213"/>
      <c r="E124" s="214"/>
      <c r="F124" s="214"/>
      <c r="G124" s="214"/>
      <c r="H124" s="215"/>
      <c r="I124" s="216"/>
      <c r="J124" s="214"/>
      <c r="K124" s="215"/>
      <c r="L124" s="216"/>
      <c r="M124" s="215"/>
      <c r="N124" s="216"/>
      <c r="O124" s="214"/>
      <c r="P124" s="215"/>
      <c r="Q124" s="216"/>
      <c r="R124" s="214"/>
      <c r="S124" s="214"/>
      <c r="T124" s="217"/>
    </row>
    <row r="125" ht="15" thickBot="1"/>
    <row r="126" spans="4:20" ht="16.5" thickBot="1">
      <c r="D126" s="201" t="str">
        <f>E41</f>
        <v>Students </v>
      </c>
      <c r="E126" s="202"/>
      <c r="F126" s="202"/>
      <c r="G126" s="202"/>
      <c r="H126" s="202"/>
      <c r="I126" s="202"/>
      <c r="J126" s="202"/>
      <c r="K126" s="202"/>
      <c r="L126" s="202"/>
      <c r="M126" s="202"/>
      <c r="N126" s="202"/>
      <c r="O126" s="202"/>
      <c r="P126" s="202"/>
      <c r="Q126" s="202"/>
      <c r="R126" s="202"/>
      <c r="S126" s="202"/>
      <c r="T126" s="203"/>
    </row>
    <row r="127" spans="4:20" s="59" customFormat="1" ht="46.5" customHeight="1" thickBot="1">
      <c r="D127" s="147" t="s">
        <v>54</v>
      </c>
      <c r="E127" s="148"/>
      <c r="F127" s="204">
        <f>IF(V52=0,"",VLOOKUP(1,E52:F59,2,FALSE))</f>
      </c>
      <c r="G127" s="205"/>
      <c r="H127" s="205"/>
      <c r="I127" s="205"/>
      <c r="J127" s="205"/>
      <c r="K127" s="205"/>
      <c r="L127" s="206"/>
      <c r="M127" s="60" t="s">
        <v>228</v>
      </c>
      <c r="N127" s="204">
        <f>IF(V52=0,"",IF(VLOOKUP(1,E52:T60,9,FALSE)="","",(VLOOKUP(1,E52:T60,9,FALSE))))</f>
      </c>
      <c r="O127" s="205"/>
      <c r="P127" s="205"/>
      <c r="Q127" s="205"/>
      <c r="R127" s="205"/>
      <c r="S127" s="205"/>
      <c r="T127" s="207"/>
    </row>
    <row r="128" spans="4:20" ht="56.25" customHeight="1">
      <c r="D128" s="208" t="s">
        <v>60</v>
      </c>
      <c r="E128" s="209"/>
      <c r="F128" s="209"/>
      <c r="G128" s="209"/>
      <c r="H128" s="210"/>
      <c r="I128" s="211" t="s">
        <v>39</v>
      </c>
      <c r="J128" s="209"/>
      <c r="K128" s="210"/>
      <c r="L128" s="211" t="s">
        <v>266</v>
      </c>
      <c r="M128" s="210"/>
      <c r="N128" s="211" t="s">
        <v>267</v>
      </c>
      <c r="O128" s="209"/>
      <c r="P128" s="210"/>
      <c r="Q128" s="211" t="s">
        <v>268</v>
      </c>
      <c r="R128" s="209"/>
      <c r="S128" s="209"/>
      <c r="T128" s="212"/>
    </row>
    <row r="129" spans="4:20" ht="75" customHeight="1" thickBot="1">
      <c r="D129" s="213"/>
      <c r="E129" s="214"/>
      <c r="F129" s="214"/>
      <c r="G129" s="214"/>
      <c r="H129" s="215"/>
      <c r="I129" s="216"/>
      <c r="J129" s="214"/>
      <c r="K129" s="215"/>
      <c r="L129" s="216"/>
      <c r="M129" s="215"/>
      <c r="N129" s="216"/>
      <c r="O129" s="214"/>
      <c r="P129" s="215"/>
      <c r="Q129" s="216"/>
      <c r="R129" s="214"/>
      <c r="S129" s="214"/>
      <c r="T129" s="217"/>
    </row>
    <row r="130" ht="15" customHeight="1" thickBot="1"/>
    <row r="131" spans="4:20" ht="16.5" thickBot="1">
      <c r="D131" s="201" t="str">
        <f>E61</f>
        <v>Students </v>
      </c>
      <c r="E131" s="202"/>
      <c r="F131" s="202"/>
      <c r="G131" s="202"/>
      <c r="H131" s="202"/>
      <c r="I131" s="202"/>
      <c r="J131" s="202"/>
      <c r="K131" s="202"/>
      <c r="L131" s="202"/>
      <c r="M131" s="202"/>
      <c r="N131" s="202"/>
      <c r="O131" s="202"/>
      <c r="P131" s="202"/>
      <c r="Q131" s="202"/>
      <c r="R131" s="202"/>
      <c r="S131" s="202"/>
      <c r="T131" s="203"/>
    </row>
    <row r="132" spans="4:20" s="59" customFormat="1" ht="46.5" customHeight="1" thickBot="1">
      <c r="D132" s="147" t="s">
        <v>54</v>
      </c>
      <c r="E132" s="148"/>
      <c r="F132" s="204">
        <f>IF(V72=0,"",VLOOKUP(1,E72:F80,2,FALSE))</f>
      </c>
      <c r="G132" s="205"/>
      <c r="H132" s="205"/>
      <c r="I132" s="205"/>
      <c r="J132" s="205"/>
      <c r="K132" s="205"/>
      <c r="L132" s="206"/>
      <c r="M132" s="60" t="s">
        <v>228</v>
      </c>
      <c r="N132" s="204">
        <f>IF(V72=0,"",IF(VLOOKUP(1,E72:T80,9,FALSE)="","",(VLOOKUP(1,E72:T80,9,FALSE))))</f>
      </c>
      <c r="O132" s="205"/>
      <c r="P132" s="205"/>
      <c r="Q132" s="205"/>
      <c r="R132" s="205"/>
      <c r="S132" s="205"/>
      <c r="T132" s="207"/>
    </row>
    <row r="133" spans="4:20" ht="56.25" customHeight="1">
      <c r="D133" s="208" t="s">
        <v>60</v>
      </c>
      <c r="E133" s="209"/>
      <c r="F133" s="209"/>
      <c r="G133" s="209"/>
      <c r="H133" s="210"/>
      <c r="I133" s="211" t="s">
        <v>39</v>
      </c>
      <c r="J133" s="209"/>
      <c r="K133" s="210"/>
      <c r="L133" s="211" t="s">
        <v>266</v>
      </c>
      <c r="M133" s="210"/>
      <c r="N133" s="211" t="s">
        <v>267</v>
      </c>
      <c r="O133" s="209"/>
      <c r="P133" s="210"/>
      <c r="Q133" s="211" t="s">
        <v>268</v>
      </c>
      <c r="R133" s="209"/>
      <c r="S133" s="209"/>
      <c r="T133" s="212"/>
    </row>
    <row r="134" spans="4:20" ht="75" customHeight="1" thickBot="1">
      <c r="D134" s="213"/>
      <c r="E134" s="214"/>
      <c r="F134" s="214"/>
      <c r="G134" s="214"/>
      <c r="H134" s="215"/>
      <c r="I134" s="216"/>
      <c r="J134" s="214"/>
      <c r="K134" s="215"/>
      <c r="L134" s="216"/>
      <c r="M134" s="215"/>
      <c r="N134" s="216"/>
      <c r="O134" s="214"/>
      <c r="P134" s="215"/>
      <c r="Q134" s="216"/>
      <c r="R134" s="214"/>
      <c r="S134" s="214"/>
      <c r="T134" s="217"/>
    </row>
    <row r="135" ht="15" customHeight="1" thickBot="1"/>
    <row r="136" spans="4:20" ht="16.5" thickBot="1">
      <c r="D136" s="201" t="str">
        <f>E81</f>
        <v>Students </v>
      </c>
      <c r="E136" s="202"/>
      <c r="F136" s="202"/>
      <c r="G136" s="202"/>
      <c r="H136" s="202"/>
      <c r="I136" s="202"/>
      <c r="J136" s="202"/>
      <c r="K136" s="202"/>
      <c r="L136" s="202"/>
      <c r="M136" s="202"/>
      <c r="N136" s="202"/>
      <c r="O136" s="202"/>
      <c r="P136" s="202"/>
      <c r="Q136" s="202"/>
      <c r="R136" s="202"/>
      <c r="S136" s="202"/>
      <c r="T136" s="203"/>
    </row>
    <row r="137" spans="4:20" s="59" customFormat="1" ht="46.5" customHeight="1" thickBot="1">
      <c r="D137" s="147" t="s">
        <v>54</v>
      </c>
      <c r="E137" s="148"/>
      <c r="F137" s="204">
        <f>IF(V92=0,"",VLOOKUP(1,E92:L99,2,FALSE))</f>
      </c>
      <c r="G137" s="205"/>
      <c r="H137" s="205"/>
      <c r="I137" s="205"/>
      <c r="J137" s="205"/>
      <c r="K137" s="205"/>
      <c r="L137" s="206"/>
      <c r="M137" s="60" t="s">
        <v>228</v>
      </c>
      <c r="N137" s="204">
        <f>IF(V92=0,"",IF(VLOOKUP(1,E92:T99,9,FALSE)="","",(VLOOKUP(1,E92:T99,9,FALSE))))</f>
      </c>
      <c r="O137" s="205"/>
      <c r="P137" s="205"/>
      <c r="Q137" s="205"/>
      <c r="R137" s="205"/>
      <c r="S137" s="205"/>
      <c r="T137" s="207"/>
    </row>
    <row r="138" spans="4:20" ht="56.25" customHeight="1">
      <c r="D138" s="208" t="s">
        <v>60</v>
      </c>
      <c r="E138" s="209"/>
      <c r="F138" s="209"/>
      <c r="G138" s="209"/>
      <c r="H138" s="210"/>
      <c r="I138" s="211" t="s">
        <v>39</v>
      </c>
      <c r="J138" s="209"/>
      <c r="K138" s="210"/>
      <c r="L138" s="211" t="s">
        <v>266</v>
      </c>
      <c r="M138" s="210"/>
      <c r="N138" s="211" t="s">
        <v>267</v>
      </c>
      <c r="O138" s="209"/>
      <c r="P138" s="210"/>
      <c r="Q138" s="211" t="s">
        <v>268</v>
      </c>
      <c r="R138" s="209"/>
      <c r="S138" s="209"/>
      <c r="T138" s="212"/>
    </row>
    <row r="139" spans="4:20" ht="75" customHeight="1" thickBot="1">
      <c r="D139" s="213"/>
      <c r="E139" s="214"/>
      <c r="F139" s="214"/>
      <c r="G139" s="214"/>
      <c r="H139" s="215"/>
      <c r="I139" s="216"/>
      <c r="J139" s="214"/>
      <c r="K139" s="215"/>
      <c r="L139" s="216"/>
      <c r="M139" s="215"/>
      <c r="N139" s="216"/>
      <c r="O139" s="214"/>
      <c r="P139" s="215"/>
      <c r="Q139" s="216"/>
      <c r="R139" s="214"/>
      <c r="S139" s="214"/>
      <c r="T139" s="217"/>
    </row>
    <row r="140" ht="15" customHeight="1"/>
    <row r="141" ht="45" customHeight="1">
      <c r="B141" s="40" t="s">
        <v>55</v>
      </c>
    </row>
    <row r="142" spans="3:20" ht="28.5" customHeight="1">
      <c r="C142" s="263" t="s">
        <v>230</v>
      </c>
      <c r="D142" s="263"/>
      <c r="E142" s="263"/>
      <c r="F142" s="263"/>
      <c r="G142" s="263"/>
      <c r="H142" s="263"/>
      <c r="I142" s="263"/>
      <c r="J142" s="263"/>
      <c r="K142" s="263"/>
      <c r="L142" s="263"/>
      <c r="M142" s="263"/>
      <c r="N142" s="263"/>
      <c r="O142" s="263"/>
      <c r="P142" s="263"/>
      <c r="Q142" s="263"/>
      <c r="R142" s="263"/>
      <c r="S142" s="263"/>
      <c r="T142" s="263"/>
    </row>
    <row r="143" ht="15" thickBot="1"/>
    <row r="144" spans="4:20" ht="16.5" thickBot="1">
      <c r="D144" s="264" t="str">
        <f>E21</f>
        <v>Students  or Higher</v>
      </c>
      <c r="E144" s="265"/>
      <c r="F144" s="265"/>
      <c r="G144" s="265"/>
      <c r="H144" s="265"/>
      <c r="I144" s="265"/>
      <c r="J144" s="265"/>
      <c r="K144" s="265"/>
      <c r="L144" s="265"/>
      <c r="M144" s="265"/>
      <c r="N144" s="265"/>
      <c r="O144" s="265"/>
      <c r="P144" s="265"/>
      <c r="Q144" s="265"/>
      <c r="R144" s="265"/>
      <c r="S144" s="265"/>
      <c r="T144" s="266"/>
    </row>
    <row r="145" spans="4:20" s="59" customFormat="1" ht="46.5" customHeight="1">
      <c r="D145" s="267" t="s">
        <v>54</v>
      </c>
      <c r="E145" s="268"/>
      <c r="F145" s="269">
        <f>IF(F122="","",F122)</f>
      </c>
      <c r="G145" s="270"/>
      <c r="H145" s="270"/>
      <c r="I145" s="270"/>
      <c r="J145" s="270"/>
      <c r="K145" s="270"/>
      <c r="L145" s="271"/>
      <c r="M145" s="58" t="s">
        <v>228</v>
      </c>
      <c r="N145" s="269">
        <f>IF(N122="","",N122)</f>
      </c>
      <c r="O145" s="270"/>
      <c r="P145" s="270"/>
      <c r="Q145" s="270"/>
      <c r="R145" s="270"/>
      <c r="S145" s="270"/>
      <c r="T145" s="272"/>
    </row>
    <row r="146" spans="4:20" s="59" customFormat="1" ht="20.25" customHeight="1">
      <c r="D146" s="273" t="s">
        <v>56</v>
      </c>
      <c r="E146" s="274"/>
      <c r="F146" s="275">
        <f>IF(D124="","",D124)</f>
      </c>
      <c r="G146" s="276"/>
      <c r="H146" s="276"/>
      <c r="I146" s="276"/>
      <c r="J146" s="276"/>
      <c r="K146" s="276"/>
      <c r="L146" s="276"/>
      <c r="M146" s="276"/>
      <c r="N146" s="276"/>
      <c r="O146" s="276"/>
      <c r="P146" s="276"/>
      <c r="Q146" s="276"/>
      <c r="R146" s="276"/>
      <c r="S146" s="276"/>
      <c r="T146" s="277"/>
    </row>
    <row r="147" spans="4:20" s="59" customFormat="1" ht="24.75" customHeight="1">
      <c r="D147" s="281" t="s">
        <v>57</v>
      </c>
      <c r="E147" s="284" t="s">
        <v>58</v>
      </c>
      <c r="F147" s="285"/>
      <c r="G147" s="286"/>
      <c r="H147" s="287"/>
      <c r="I147" s="288"/>
      <c r="J147" s="288"/>
      <c r="K147" s="288"/>
      <c r="L147" s="288"/>
      <c r="M147" s="288"/>
      <c r="N147" s="288"/>
      <c r="O147" s="288"/>
      <c r="P147" s="288"/>
      <c r="Q147" s="288"/>
      <c r="R147" s="288"/>
      <c r="S147" s="288"/>
      <c r="T147" s="289"/>
    </row>
    <row r="148" spans="4:20" s="59" customFormat="1" ht="24.75" customHeight="1">
      <c r="D148" s="282"/>
      <c r="E148" s="284" t="s">
        <v>59</v>
      </c>
      <c r="F148" s="285"/>
      <c r="G148" s="286"/>
      <c r="H148" s="287"/>
      <c r="I148" s="288"/>
      <c r="J148" s="288"/>
      <c r="K148" s="288"/>
      <c r="L148" s="288"/>
      <c r="M148" s="288"/>
      <c r="N148" s="288"/>
      <c r="O148" s="288"/>
      <c r="P148" s="288"/>
      <c r="Q148" s="288"/>
      <c r="R148" s="288"/>
      <c r="S148" s="288"/>
      <c r="T148" s="289"/>
    </row>
    <row r="149" spans="4:20" s="59" customFormat="1" ht="24.75" customHeight="1" thickBot="1">
      <c r="D149" s="283"/>
      <c r="E149" s="290" t="s">
        <v>269</v>
      </c>
      <c r="F149" s="291"/>
      <c r="G149" s="292"/>
      <c r="H149" s="278"/>
      <c r="I149" s="279"/>
      <c r="J149" s="279"/>
      <c r="K149" s="279"/>
      <c r="L149" s="279"/>
      <c r="M149" s="279"/>
      <c r="N149" s="279"/>
      <c r="O149" s="279"/>
      <c r="P149" s="279"/>
      <c r="Q149" s="279"/>
      <c r="R149" s="279"/>
      <c r="S149" s="279"/>
      <c r="T149" s="280"/>
    </row>
    <row r="150" s="59" customFormat="1" ht="15" thickBot="1"/>
    <row r="151" spans="4:20" s="59" customFormat="1" ht="16.5" thickBot="1">
      <c r="D151" s="264" t="str">
        <f>E41</f>
        <v>Students </v>
      </c>
      <c r="E151" s="265"/>
      <c r="F151" s="265"/>
      <c r="G151" s="265"/>
      <c r="H151" s="265"/>
      <c r="I151" s="265"/>
      <c r="J151" s="265"/>
      <c r="K151" s="265"/>
      <c r="L151" s="265"/>
      <c r="M151" s="265"/>
      <c r="N151" s="265"/>
      <c r="O151" s="265"/>
      <c r="P151" s="265"/>
      <c r="Q151" s="265"/>
      <c r="R151" s="265"/>
      <c r="S151" s="265"/>
      <c r="T151" s="266"/>
    </row>
    <row r="152" spans="4:20" s="37" customFormat="1" ht="45.75" customHeight="1">
      <c r="D152" s="267" t="s">
        <v>54</v>
      </c>
      <c r="E152" s="268"/>
      <c r="F152" s="269">
        <f>F127</f>
      </c>
      <c r="G152" s="270"/>
      <c r="H152" s="270"/>
      <c r="I152" s="270"/>
      <c r="J152" s="270"/>
      <c r="K152" s="270"/>
      <c r="L152" s="271"/>
      <c r="M152" s="58" t="s">
        <v>228</v>
      </c>
      <c r="N152" s="269">
        <f>IF(N127="","",N127)</f>
      </c>
      <c r="O152" s="270"/>
      <c r="P152" s="270"/>
      <c r="Q152" s="270"/>
      <c r="R152" s="270"/>
      <c r="S152" s="270"/>
      <c r="T152" s="272"/>
    </row>
    <row r="153" spans="4:20" s="37" customFormat="1" ht="20.25" customHeight="1">
      <c r="D153" s="273" t="s">
        <v>56</v>
      </c>
      <c r="E153" s="274"/>
      <c r="F153" s="275">
        <f>IF(D129="","",D129)</f>
      </c>
      <c r="G153" s="276"/>
      <c r="H153" s="276"/>
      <c r="I153" s="276"/>
      <c r="J153" s="276"/>
      <c r="K153" s="276"/>
      <c r="L153" s="276"/>
      <c r="M153" s="276"/>
      <c r="N153" s="276"/>
      <c r="O153" s="276"/>
      <c r="P153" s="276"/>
      <c r="Q153" s="276"/>
      <c r="R153" s="276"/>
      <c r="S153" s="276"/>
      <c r="T153" s="277"/>
    </row>
    <row r="154" spans="4:20" s="59" customFormat="1" ht="24" customHeight="1">
      <c r="D154" s="281" t="s">
        <v>57</v>
      </c>
      <c r="E154" s="284" t="s">
        <v>58</v>
      </c>
      <c r="F154" s="285"/>
      <c r="G154" s="286"/>
      <c r="H154" s="287"/>
      <c r="I154" s="288"/>
      <c r="J154" s="288"/>
      <c r="K154" s="288"/>
      <c r="L154" s="288"/>
      <c r="M154" s="288"/>
      <c r="N154" s="288"/>
      <c r="O154" s="288"/>
      <c r="P154" s="288"/>
      <c r="Q154" s="288"/>
      <c r="R154" s="288"/>
      <c r="S154" s="288"/>
      <c r="T154" s="289"/>
    </row>
    <row r="155" spans="4:20" s="59" customFormat="1" ht="24" customHeight="1">
      <c r="D155" s="282"/>
      <c r="E155" s="284" t="s">
        <v>59</v>
      </c>
      <c r="F155" s="285"/>
      <c r="G155" s="286"/>
      <c r="H155" s="287"/>
      <c r="I155" s="288"/>
      <c r="J155" s="288"/>
      <c r="K155" s="288"/>
      <c r="L155" s="288"/>
      <c r="M155" s="288"/>
      <c r="N155" s="288"/>
      <c r="O155" s="288"/>
      <c r="P155" s="288"/>
      <c r="Q155" s="288"/>
      <c r="R155" s="288"/>
      <c r="S155" s="288"/>
      <c r="T155" s="289"/>
    </row>
    <row r="156" spans="4:20" s="59" customFormat="1" ht="24" customHeight="1" thickBot="1">
      <c r="D156" s="283"/>
      <c r="E156" s="290" t="s">
        <v>269</v>
      </c>
      <c r="F156" s="291"/>
      <c r="G156" s="292"/>
      <c r="H156" s="278"/>
      <c r="I156" s="279"/>
      <c r="J156" s="279"/>
      <c r="K156" s="279"/>
      <c r="L156" s="279"/>
      <c r="M156" s="279"/>
      <c r="N156" s="279"/>
      <c r="O156" s="279"/>
      <c r="P156" s="279"/>
      <c r="Q156" s="279"/>
      <c r="R156" s="279"/>
      <c r="S156" s="279"/>
      <c r="T156" s="280"/>
    </row>
    <row r="157" s="59" customFormat="1" ht="20.25" customHeight="1" thickBot="1"/>
    <row r="158" spans="4:20" s="59" customFormat="1" ht="20.25" customHeight="1" thickBot="1">
      <c r="D158" s="264" t="str">
        <f>E61</f>
        <v>Students </v>
      </c>
      <c r="E158" s="265"/>
      <c r="F158" s="265"/>
      <c r="G158" s="265"/>
      <c r="H158" s="265"/>
      <c r="I158" s="265"/>
      <c r="J158" s="265"/>
      <c r="K158" s="265"/>
      <c r="L158" s="265"/>
      <c r="M158" s="265"/>
      <c r="N158" s="265"/>
      <c r="O158" s="265"/>
      <c r="P158" s="265"/>
      <c r="Q158" s="265"/>
      <c r="R158" s="265"/>
      <c r="S158" s="265"/>
      <c r="T158" s="266"/>
    </row>
    <row r="159" spans="4:20" s="59" customFormat="1" ht="46.5" customHeight="1">
      <c r="D159" s="267" t="s">
        <v>54</v>
      </c>
      <c r="E159" s="268"/>
      <c r="F159" s="269">
        <f>F132</f>
      </c>
      <c r="G159" s="270"/>
      <c r="H159" s="270"/>
      <c r="I159" s="270"/>
      <c r="J159" s="270"/>
      <c r="K159" s="270"/>
      <c r="L159" s="271"/>
      <c r="M159" s="58" t="s">
        <v>228</v>
      </c>
      <c r="N159" s="269">
        <f>IF(N132="","",N132)</f>
      </c>
      <c r="O159" s="270"/>
      <c r="P159" s="270"/>
      <c r="Q159" s="270"/>
      <c r="R159" s="270"/>
      <c r="S159" s="270"/>
      <c r="T159" s="272"/>
    </row>
    <row r="160" spans="4:20" s="59" customFormat="1" ht="15">
      <c r="D160" s="273" t="s">
        <v>56</v>
      </c>
      <c r="E160" s="274"/>
      <c r="F160" s="275">
        <f>IF(D134="","",D134)</f>
      </c>
      <c r="G160" s="276"/>
      <c r="H160" s="276"/>
      <c r="I160" s="276"/>
      <c r="J160" s="276"/>
      <c r="K160" s="276"/>
      <c r="L160" s="276"/>
      <c r="M160" s="276"/>
      <c r="N160" s="276"/>
      <c r="O160" s="276"/>
      <c r="P160" s="276"/>
      <c r="Q160" s="276"/>
      <c r="R160" s="276"/>
      <c r="S160" s="276"/>
      <c r="T160" s="277"/>
    </row>
    <row r="161" spans="4:20" s="59" customFormat="1" ht="24" customHeight="1">
      <c r="D161" s="281" t="s">
        <v>57</v>
      </c>
      <c r="E161" s="284" t="s">
        <v>58</v>
      </c>
      <c r="F161" s="285"/>
      <c r="G161" s="286"/>
      <c r="H161" s="287"/>
      <c r="I161" s="288"/>
      <c r="J161" s="288"/>
      <c r="K161" s="288"/>
      <c r="L161" s="288"/>
      <c r="M161" s="288"/>
      <c r="N161" s="288"/>
      <c r="O161" s="288"/>
      <c r="P161" s="288"/>
      <c r="Q161" s="288"/>
      <c r="R161" s="288"/>
      <c r="S161" s="288"/>
      <c r="T161" s="289"/>
    </row>
    <row r="162" spans="4:20" s="59" customFormat="1" ht="24" customHeight="1">
      <c r="D162" s="282"/>
      <c r="E162" s="284" t="s">
        <v>59</v>
      </c>
      <c r="F162" s="285"/>
      <c r="G162" s="286"/>
      <c r="H162" s="287"/>
      <c r="I162" s="288"/>
      <c r="J162" s="288"/>
      <c r="K162" s="288"/>
      <c r="L162" s="288"/>
      <c r="M162" s="288"/>
      <c r="N162" s="288"/>
      <c r="O162" s="288"/>
      <c r="P162" s="288"/>
      <c r="Q162" s="288"/>
      <c r="R162" s="288"/>
      <c r="S162" s="288"/>
      <c r="T162" s="289"/>
    </row>
    <row r="163" spans="4:20" s="59" customFormat="1" ht="24" customHeight="1" thickBot="1">
      <c r="D163" s="283"/>
      <c r="E163" s="290" t="s">
        <v>269</v>
      </c>
      <c r="F163" s="291"/>
      <c r="G163" s="292"/>
      <c r="H163" s="278"/>
      <c r="I163" s="279"/>
      <c r="J163" s="279"/>
      <c r="K163" s="279"/>
      <c r="L163" s="279"/>
      <c r="M163" s="279"/>
      <c r="N163" s="279"/>
      <c r="O163" s="279"/>
      <c r="P163" s="279"/>
      <c r="Q163" s="279"/>
      <c r="R163" s="279"/>
      <c r="S163" s="279"/>
      <c r="T163" s="280"/>
    </row>
    <row r="164" s="59" customFormat="1" ht="20.25" customHeight="1" thickBot="1"/>
    <row r="165" spans="4:20" s="59" customFormat="1" ht="16.5" thickBot="1">
      <c r="D165" s="264" t="str">
        <f>E81</f>
        <v>Students </v>
      </c>
      <c r="E165" s="265"/>
      <c r="F165" s="265"/>
      <c r="G165" s="265"/>
      <c r="H165" s="265"/>
      <c r="I165" s="265"/>
      <c r="J165" s="265"/>
      <c r="K165" s="265"/>
      <c r="L165" s="265"/>
      <c r="M165" s="265"/>
      <c r="N165" s="265"/>
      <c r="O165" s="265"/>
      <c r="P165" s="265"/>
      <c r="Q165" s="265"/>
      <c r="R165" s="265"/>
      <c r="S165" s="265"/>
      <c r="T165" s="266"/>
    </row>
    <row r="166" spans="4:20" s="59" customFormat="1" ht="46.5" customHeight="1">
      <c r="D166" s="267" t="s">
        <v>54</v>
      </c>
      <c r="E166" s="268"/>
      <c r="F166" s="293">
        <f>F137</f>
      </c>
      <c r="G166" s="294"/>
      <c r="H166" s="294"/>
      <c r="I166" s="294"/>
      <c r="J166" s="294"/>
      <c r="K166" s="294"/>
      <c r="L166" s="295"/>
      <c r="M166" s="58" t="s">
        <v>228</v>
      </c>
      <c r="N166" s="293">
        <f>IF(N137="","",N137)</f>
      </c>
      <c r="O166" s="294"/>
      <c r="P166" s="294"/>
      <c r="Q166" s="294"/>
      <c r="R166" s="294"/>
      <c r="S166" s="294"/>
      <c r="T166" s="296"/>
    </row>
    <row r="167" spans="4:20" s="59" customFormat="1" ht="15">
      <c r="D167" s="273" t="s">
        <v>56</v>
      </c>
      <c r="E167" s="274"/>
      <c r="F167" s="297">
        <f>IF(D139="","",D139)</f>
      </c>
      <c r="G167" s="298"/>
      <c r="H167" s="298"/>
      <c r="I167" s="298"/>
      <c r="J167" s="298"/>
      <c r="K167" s="298"/>
      <c r="L167" s="298"/>
      <c r="M167" s="298"/>
      <c r="N167" s="298"/>
      <c r="O167" s="298"/>
      <c r="P167" s="298"/>
      <c r="Q167" s="298"/>
      <c r="R167" s="298"/>
      <c r="S167" s="298"/>
      <c r="T167" s="299"/>
    </row>
    <row r="168" spans="4:20" s="59" customFormat="1" ht="24" customHeight="1">
      <c r="D168" s="281" t="s">
        <v>57</v>
      </c>
      <c r="E168" s="284" t="s">
        <v>58</v>
      </c>
      <c r="F168" s="285"/>
      <c r="G168" s="286"/>
      <c r="H168" s="287"/>
      <c r="I168" s="288"/>
      <c r="J168" s="288"/>
      <c r="K168" s="288"/>
      <c r="L168" s="288"/>
      <c r="M168" s="288"/>
      <c r="N168" s="288"/>
      <c r="O168" s="288"/>
      <c r="P168" s="288"/>
      <c r="Q168" s="288"/>
      <c r="R168" s="288"/>
      <c r="S168" s="288"/>
      <c r="T168" s="289"/>
    </row>
    <row r="169" spans="4:20" s="59" customFormat="1" ht="24" customHeight="1">
      <c r="D169" s="282"/>
      <c r="E169" s="284" t="s">
        <v>59</v>
      </c>
      <c r="F169" s="285"/>
      <c r="G169" s="286"/>
      <c r="H169" s="287"/>
      <c r="I169" s="288"/>
      <c r="J169" s="288"/>
      <c r="K169" s="288"/>
      <c r="L169" s="288"/>
      <c r="M169" s="288"/>
      <c r="N169" s="288"/>
      <c r="O169" s="288"/>
      <c r="P169" s="288"/>
      <c r="Q169" s="288"/>
      <c r="R169" s="288"/>
      <c r="S169" s="288"/>
      <c r="T169" s="289"/>
    </row>
    <row r="170" spans="4:20" ht="24" customHeight="1" thickBot="1">
      <c r="D170" s="283"/>
      <c r="E170" s="290" t="s">
        <v>269</v>
      </c>
      <c r="F170" s="291"/>
      <c r="G170" s="292"/>
      <c r="H170" s="278"/>
      <c r="I170" s="279"/>
      <c r="J170" s="279"/>
      <c r="K170" s="279"/>
      <c r="L170" s="279"/>
      <c r="M170" s="279"/>
      <c r="N170" s="279"/>
      <c r="O170" s="279"/>
      <c r="P170" s="279"/>
      <c r="Q170" s="279"/>
      <c r="R170" s="279"/>
      <c r="S170" s="279"/>
      <c r="T170" s="280"/>
    </row>
  </sheetData>
  <sheetProtection sheet="1" objects="1" scenarios="1" formatCells="0" formatColumns="0" formatRows="0" autoFilter="0"/>
  <mergeCells count="272">
    <mergeCell ref="D165:T165"/>
    <mergeCell ref="D166:E166"/>
    <mergeCell ref="F166:L166"/>
    <mergeCell ref="D161:D163"/>
    <mergeCell ref="E161:G161"/>
    <mergeCell ref="H161:T161"/>
    <mergeCell ref="E162:G162"/>
    <mergeCell ref="H162:T162"/>
    <mergeCell ref="E163:G163"/>
    <mergeCell ref="H163:T163"/>
    <mergeCell ref="D158:T158"/>
    <mergeCell ref="D159:E159"/>
    <mergeCell ref="F159:L159"/>
    <mergeCell ref="N159:T159"/>
    <mergeCell ref="D160:E160"/>
    <mergeCell ref="F160:T160"/>
    <mergeCell ref="F167:T167"/>
    <mergeCell ref="D168:D170"/>
    <mergeCell ref="E168:G168"/>
    <mergeCell ref="H168:T168"/>
    <mergeCell ref="E169:G169"/>
    <mergeCell ref="H169:T169"/>
    <mergeCell ref="E170:G170"/>
    <mergeCell ref="H170:T170"/>
    <mergeCell ref="D153:E153"/>
    <mergeCell ref="F153:T153"/>
    <mergeCell ref="D154:D156"/>
    <mergeCell ref="E154:G154"/>
    <mergeCell ref="H154:T154"/>
    <mergeCell ref="E155:G155"/>
    <mergeCell ref="H155:T155"/>
    <mergeCell ref="E156:G156"/>
    <mergeCell ref="H156:T156"/>
    <mergeCell ref="E149:G149"/>
    <mergeCell ref="H149:T149"/>
    <mergeCell ref="D151:T151"/>
    <mergeCell ref="D152:E152"/>
    <mergeCell ref="F152:L152"/>
    <mergeCell ref="N152:T152"/>
    <mergeCell ref="D144:T144"/>
    <mergeCell ref="D145:E145"/>
    <mergeCell ref="F145:L145"/>
    <mergeCell ref="N145:T145"/>
    <mergeCell ref="F146:T146"/>
    <mergeCell ref="D147:D149"/>
    <mergeCell ref="E147:G147"/>
    <mergeCell ref="H147:T147"/>
    <mergeCell ref="E148:G148"/>
    <mergeCell ref="H148:T148"/>
    <mergeCell ref="D139:H139"/>
    <mergeCell ref="I139:K139"/>
    <mergeCell ref="L139:M139"/>
    <mergeCell ref="N139:P139"/>
    <mergeCell ref="Q139:T139"/>
    <mergeCell ref="C142:T142"/>
    <mergeCell ref="D136:T136"/>
    <mergeCell ref="F137:L137"/>
    <mergeCell ref="N137:T137"/>
    <mergeCell ref="D138:H138"/>
    <mergeCell ref="I138:K138"/>
    <mergeCell ref="L138:M138"/>
    <mergeCell ref="N138:P138"/>
    <mergeCell ref="Q138:T138"/>
    <mergeCell ref="D123:H123"/>
    <mergeCell ref="I123:K123"/>
    <mergeCell ref="L123:M123"/>
    <mergeCell ref="N123:P123"/>
    <mergeCell ref="Q123:T123"/>
    <mergeCell ref="D124:H124"/>
    <mergeCell ref="I124:K124"/>
    <mergeCell ref="L124:M124"/>
    <mergeCell ref="N124:P124"/>
    <mergeCell ref="Q124:T124"/>
    <mergeCell ref="D121:T121"/>
    <mergeCell ref="F122:L122"/>
    <mergeCell ref="N122:T122"/>
    <mergeCell ref="E103:F103"/>
    <mergeCell ref="F99:L99"/>
    <mergeCell ref="V122:X122"/>
    <mergeCell ref="M99:T99"/>
    <mergeCell ref="I103:J103"/>
    <mergeCell ref="M103:N103"/>
    <mergeCell ref="R103:S103"/>
    <mergeCell ref="R105:S105"/>
    <mergeCell ref="D109:T109"/>
    <mergeCell ref="F96:L96"/>
    <mergeCell ref="M96:T96"/>
    <mergeCell ref="F97:L97"/>
    <mergeCell ref="M97:T97"/>
    <mergeCell ref="F98:L98"/>
    <mergeCell ref="M98:T98"/>
    <mergeCell ref="F93:L93"/>
    <mergeCell ref="M93:T93"/>
    <mergeCell ref="E89:L89"/>
    <mergeCell ref="M94:T94"/>
    <mergeCell ref="F95:L95"/>
    <mergeCell ref="M95:T95"/>
    <mergeCell ref="F94:L94"/>
    <mergeCell ref="M89:T89"/>
    <mergeCell ref="E90:L90"/>
    <mergeCell ref="M90:T90"/>
    <mergeCell ref="E91:L91"/>
    <mergeCell ref="M91:T91"/>
    <mergeCell ref="F92:L92"/>
    <mergeCell ref="M92:T92"/>
    <mergeCell ref="E86:L86"/>
    <mergeCell ref="M86:T86"/>
    <mergeCell ref="E87:L87"/>
    <mergeCell ref="M87:T87"/>
    <mergeCell ref="E88:L88"/>
    <mergeCell ref="M88:T88"/>
    <mergeCell ref="E83:L83"/>
    <mergeCell ref="M83:T83"/>
    <mergeCell ref="F77:L77"/>
    <mergeCell ref="M84:T84"/>
    <mergeCell ref="E85:L85"/>
    <mergeCell ref="M85:T85"/>
    <mergeCell ref="E84:L84"/>
    <mergeCell ref="F78:L78"/>
    <mergeCell ref="M78:T78"/>
    <mergeCell ref="F79:L79"/>
    <mergeCell ref="M79:T79"/>
    <mergeCell ref="E81:T81"/>
    <mergeCell ref="E82:L82"/>
    <mergeCell ref="M82:T82"/>
    <mergeCell ref="F75:L75"/>
    <mergeCell ref="M75:T75"/>
    <mergeCell ref="F76:L76"/>
    <mergeCell ref="M76:T76"/>
    <mergeCell ref="F72:L72"/>
    <mergeCell ref="M77:T77"/>
    <mergeCell ref="E71:L71"/>
    <mergeCell ref="M71:T71"/>
    <mergeCell ref="M72:T72"/>
    <mergeCell ref="F73:L73"/>
    <mergeCell ref="M73:T73"/>
    <mergeCell ref="F74:L74"/>
    <mergeCell ref="M74:T74"/>
    <mergeCell ref="E68:L68"/>
    <mergeCell ref="M68:T68"/>
    <mergeCell ref="E69:L69"/>
    <mergeCell ref="M69:T69"/>
    <mergeCell ref="E70:L70"/>
    <mergeCell ref="M70:T70"/>
    <mergeCell ref="E65:L65"/>
    <mergeCell ref="M65:T65"/>
    <mergeCell ref="E66:L66"/>
    <mergeCell ref="M66:T66"/>
    <mergeCell ref="E67:L67"/>
    <mergeCell ref="M67:T67"/>
    <mergeCell ref="E61:T61"/>
    <mergeCell ref="E62:L62"/>
    <mergeCell ref="M62:T62"/>
    <mergeCell ref="E63:L63"/>
    <mergeCell ref="M63:T63"/>
    <mergeCell ref="E64:L64"/>
    <mergeCell ref="M64:T64"/>
    <mergeCell ref="F57:L57"/>
    <mergeCell ref="M57:T57"/>
    <mergeCell ref="F58:L58"/>
    <mergeCell ref="M58:T58"/>
    <mergeCell ref="F59:L59"/>
    <mergeCell ref="M59:T59"/>
    <mergeCell ref="F54:L54"/>
    <mergeCell ref="M54:T54"/>
    <mergeCell ref="F55:L55"/>
    <mergeCell ref="M55:T55"/>
    <mergeCell ref="F56:L56"/>
    <mergeCell ref="M56:T56"/>
    <mergeCell ref="E51:L51"/>
    <mergeCell ref="M51:T51"/>
    <mergeCell ref="F52:L52"/>
    <mergeCell ref="M52:T52"/>
    <mergeCell ref="F53:L53"/>
    <mergeCell ref="M53:T53"/>
    <mergeCell ref="E48:L48"/>
    <mergeCell ref="M48:T48"/>
    <mergeCell ref="E49:L49"/>
    <mergeCell ref="M49:T49"/>
    <mergeCell ref="E50:L50"/>
    <mergeCell ref="M50:T50"/>
    <mergeCell ref="E45:L45"/>
    <mergeCell ref="M45:T45"/>
    <mergeCell ref="E46:L46"/>
    <mergeCell ref="M46:T46"/>
    <mergeCell ref="E47:L47"/>
    <mergeCell ref="M47:T47"/>
    <mergeCell ref="E41:T41"/>
    <mergeCell ref="E42:L42"/>
    <mergeCell ref="M42:T42"/>
    <mergeCell ref="E43:L43"/>
    <mergeCell ref="M43:T43"/>
    <mergeCell ref="E44:L44"/>
    <mergeCell ref="M44:T44"/>
    <mergeCell ref="F37:L37"/>
    <mergeCell ref="M37:T37"/>
    <mergeCell ref="F38:L38"/>
    <mergeCell ref="M38:T38"/>
    <mergeCell ref="F39:L39"/>
    <mergeCell ref="M39:T39"/>
    <mergeCell ref="F34:L34"/>
    <mergeCell ref="M34:T34"/>
    <mergeCell ref="F35:L35"/>
    <mergeCell ref="M35:T35"/>
    <mergeCell ref="F36:L36"/>
    <mergeCell ref="M36:T36"/>
    <mergeCell ref="E31:L31"/>
    <mergeCell ref="M31:T31"/>
    <mergeCell ref="F32:L32"/>
    <mergeCell ref="M32:T32"/>
    <mergeCell ref="F33:L33"/>
    <mergeCell ref="M33:T33"/>
    <mergeCell ref="E28:L28"/>
    <mergeCell ref="M28:T28"/>
    <mergeCell ref="E29:L29"/>
    <mergeCell ref="M29:T29"/>
    <mergeCell ref="E30:L30"/>
    <mergeCell ref="M30:T30"/>
    <mergeCell ref="E25:L25"/>
    <mergeCell ref="M25:T25"/>
    <mergeCell ref="E26:L26"/>
    <mergeCell ref="M26:T26"/>
    <mergeCell ref="E27:L27"/>
    <mergeCell ref="M27:T27"/>
    <mergeCell ref="E21:T21"/>
    <mergeCell ref="E22:L22"/>
    <mergeCell ref="M22:T22"/>
    <mergeCell ref="E23:L23"/>
    <mergeCell ref="M23:T23"/>
    <mergeCell ref="E24:L24"/>
    <mergeCell ref="M24:T24"/>
    <mergeCell ref="F11:G11"/>
    <mergeCell ref="F12:G12"/>
    <mergeCell ref="F13:G13"/>
    <mergeCell ref="F14:G14"/>
    <mergeCell ref="F15:G15"/>
    <mergeCell ref="F16:G16"/>
    <mergeCell ref="I2:K2"/>
    <mergeCell ref="P2:R2"/>
    <mergeCell ref="F7:G7"/>
    <mergeCell ref="F8:G8"/>
    <mergeCell ref="F9:G9"/>
    <mergeCell ref="F10:G10"/>
    <mergeCell ref="D134:H134"/>
    <mergeCell ref="I134:K134"/>
    <mergeCell ref="L134:M134"/>
    <mergeCell ref="N134:P134"/>
    <mergeCell ref="Q134:T134"/>
    <mergeCell ref="D126:T126"/>
    <mergeCell ref="N127:T127"/>
    <mergeCell ref="N128:P128"/>
    <mergeCell ref="Q128:T128"/>
    <mergeCell ref="N129:P129"/>
    <mergeCell ref="Q129:T129"/>
    <mergeCell ref="D131:T131"/>
    <mergeCell ref="F132:L132"/>
    <mergeCell ref="N132:T132"/>
    <mergeCell ref="D133:H133"/>
    <mergeCell ref="I133:K133"/>
    <mergeCell ref="L133:M133"/>
    <mergeCell ref="N133:P133"/>
    <mergeCell ref="Q133:T133"/>
    <mergeCell ref="N166:T166"/>
    <mergeCell ref="D167:E167"/>
    <mergeCell ref="F127:L127"/>
    <mergeCell ref="D128:H128"/>
    <mergeCell ref="I128:K128"/>
    <mergeCell ref="L128:M128"/>
    <mergeCell ref="D129:H129"/>
    <mergeCell ref="I129:K129"/>
    <mergeCell ref="L129:M129"/>
    <mergeCell ref="D146:E146"/>
  </mergeCells>
  <conditionalFormatting sqref="I21">
    <cfRule type="expression" priority="7" dxfId="332">
      <formula>H21=3</formula>
    </cfRule>
    <cfRule type="expression" priority="8" dxfId="332">
      <formula>H21=2</formula>
    </cfRule>
    <cfRule type="expression" priority="9" dxfId="332">
      <formula>H21=1</formula>
    </cfRule>
  </conditionalFormatting>
  <conditionalFormatting sqref="I22:I29">
    <cfRule type="expression" priority="4" dxfId="332">
      <formula>H22=3</formula>
    </cfRule>
    <cfRule type="expression" priority="5" dxfId="332">
      <formula>H22=2</formula>
    </cfRule>
    <cfRule type="expression" priority="6" dxfId="332">
      <formula>H22=1</formula>
    </cfRule>
  </conditionalFormatting>
  <conditionalFormatting sqref="H21:H30">
    <cfRule type="duplicateValues" priority="1" dxfId="324">
      <formula>AND(COUNTIF($H$21:$H$30,H21)&gt;1,NOT(ISBLANK(H21)))</formula>
    </cfRule>
  </conditionalFormatting>
  <conditionalFormatting sqref="H21:H30">
    <cfRule type="expression" priority="10" dxfId="324">
      <formula>$N$21&gt;6</formula>
    </cfRule>
  </conditionalFormatting>
  <printOptions horizontalCentered="1" verticalCentered="1"/>
  <pageMargins left="0.7" right="0.7" top="0.75" bottom="0.75" header="0.3" footer="0.3"/>
  <pageSetup horizontalDpi="600" verticalDpi="600" orientation="landscape" scale="51" r:id="rId3"/>
  <rowBreaks count="2" manualBreakCount="2">
    <brk id="59" max="20" man="1"/>
    <brk id="110" max="20" man="1"/>
  </rowBreaks>
  <ignoredErrors>
    <ignoredError sqref="L16:O16 J16" formula="1"/>
  </ignoredErrors>
  <legacyDrawing r:id="rId2"/>
</worksheet>
</file>

<file path=xl/worksheets/sheet4.xml><?xml version="1.0" encoding="utf-8"?>
<worksheet xmlns="http://schemas.openxmlformats.org/spreadsheetml/2006/main" xmlns:r="http://schemas.openxmlformats.org/officeDocument/2006/relationships">
  <sheetPr codeName="Sheet4"/>
  <dimension ref="B4:V50"/>
  <sheetViews>
    <sheetView showGridLines="0" zoomScale="90" zoomScaleNormal="90" zoomScalePageLayoutView="0" workbookViewId="0" topLeftCell="A5">
      <selection activeCell="X41" sqref="X41"/>
    </sheetView>
  </sheetViews>
  <sheetFormatPr defaultColWidth="9.140625" defaultRowHeight="15"/>
  <cols>
    <col min="1" max="1" width="9.140625" style="7" customWidth="1"/>
    <col min="2" max="2" width="8.421875" style="7" customWidth="1"/>
    <col min="3" max="3" width="10.7109375" style="7" bestFit="1" customWidth="1"/>
    <col min="4" max="4" width="11.7109375" style="7" bestFit="1" customWidth="1"/>
    <col min="5" max="5" width="12.28125" style="7" bestFit="1" customWidth="1"/>
    <col min="6" max="6" width="13.421875" style="7" bestFit="1" customWidth="1"/>
    <col min="7" max="7" width="10.00390625" style="7" bestFit="1" customWidth="1"/>
    <col min="8" max="9" width="11.00390625" style="7" customWidth="1"/>
    <col min="10" max="10" width="13.57421875" style="7" customWidth="1"/>
    <col min="11" max="11" width="11.140625" style="0" customWidth="1"/>
    <col min="27" max="27" width="11.28125" style="0" customWidth="1"/>
    <col min="28" max="28" width="3.421875" style="0" customWidth="1"/>
  </cols>
  <sheetData>
    <row r="4" spans="19:22" ht="15">
      <c r="S4" s="1"/>
      <c r="T4" s="4"/>
      <c r="U4" s="4"/>
      <c r="V4" s="4"/>
    </row>
    <row r="5" spans="2:4" ht="15">
      <c r="B5" s="7" t="str">
        <f>Cover!D3&amp;" "&amp;'Minutes 1'!I2&amp;" "&amp;Cover!L3</f>
        <v>  </v>
      </c>
      <c r="D5" s="17"/>
    </row>
    <row r="6" spans="2:6" ht="15">
      <c r="B6" s="18" t="s">
        <v>18</v>
      </c>
      <c r="C6" s="50" t="str">
        <f>Cover!Q13</f>
        <v>%  or higher</v>
      </c>
      <c r="D6" s="19" t="str">
        <f>Cover!Q14</f>
        <v>% </v>
      </c>
      <c r="E6" s="19" t="str">
        <f>Cover!Q15</f>
        <v>% </v>
      </c>
      <c r="F6" s="19" t="str">
        <f>Cover!Q16</f>
        <v>% </v>
      </c>
    </row>
    <row r="7" spans="2:6" ht="15">
      <c r="B7" s="18">
        <f>'Minutes 1'!F8</f>
        <v>0</v>
      </c>
      <c r="C7" s="20">
        <f>'Minutes 1'!J8</f>
        <v>1</v>
      </c>
      <c r="D7" s="20">
        <f>'Minutes 1'!L8</f>
        <v>0</v>
      </c>
      <c r="E7" s="20">
        <f>'Minutes 1'!N8</f>
        <v>0</v>
      </c>
      <c r="F7" s="20">
        <f>'Minutes 1'!P8</f>
        <v>0</v>
      </c>
    </row>
    <row r="8" spans="2:6" ht="15">
      <c r="B8" s="18">
        <f>'Minutes 1'!F9</f>
        <v>0</v>
      </c>
      <c r="C8" s="20">
        <f>'Minutes 1'!J9</f>
        <v>0</v>
      </c>
      <c r="D8" s="20">
        <f>'Minutes 1'!L9</f>
        <v>0</v>
      </c>
      <c r="E8" s="20">
        <f>'Minutes 1'!N9</f>
        <v>0</v>
      </c>
      <c r="F8" s="20">
        <f>'Minutes 1'!P9</f>
        <v>0</v>
      </c>
    </row>
    <row r="9" spans="2:6" ht="15">
      <c r="B9" s="18">
        <f>'Minutes 1'!F10</f>
        <v>0</v>
      </c>
      <c r="C9" s="20">
        <f>'Minutes 1'!J10</f>
        <v>0</v>
      </c>
      <c r="D9" s="20">
        <f>'Minutes 1'!L10</f>
        <v>0</v>
      </c>
      <c r="E9" s="20">
        <f>'Minutes 1'!N10</f>
        <v>0</v>
      </c>
      <c r="F9" s="20">
        <f>'Minutes 1'!P10</f>
        <v>0</v>
      </c>
    </row>
    <row r="10" spans="2:6" ht="15">
      <c r="B10" s="18">
        <f>'Minutes 1'!F11</f>
        <v>0</v>
      </c>
      <c r="C10" s="20">
        <f>'Minutes 1'!J11</f>
        <v>0</v>
      </c>
      <c r="D10" s="20">
        <f>'Minutes 1'!L11</f>
        <v>0</v>
      </c>
      <c r="E10" s="20">
        <f>'Minutes 1'!N11</f>
        <v>0</v>
      </c>
      <c r="F10" s="20">
        <f>'Minutes 1'!P11</f>
        <v>0</v>
      </c>
    </row>
    <row r="11" spans="2:6" ht="15">
      <c r="B11" s="18">
        <f>'Minutes 1'!F12</f>
        <v>0</v>
      </c>
      <c r="C11" s="20">
        <f>'Minutes 1'!J12</f>
        <v>0</v>
      </c>
      <c r="D11" s="20">
        <f>'Minutes 1'!L12</f>
        <v>0</v>
      </c>
      <c r="E11" s="20">
        <f>'Minutes 1'!N12</f>
        <v>0</v>
      </c>
      <c r="F11" s="20">
        <f>'Minutes 1'!P12</f>
        <v>0</v>
      </c>
    </row>
    <row r="12" spans="2:6" ht="15">
      <c r="B12" s="18">
        <f>'Minutes 1'!F13</f>
        <v>0</v>
      </c>
      <c r="C12" s="20">
        <f>'Minutes 1'!J13</f>
        <v>0</v>
      </c>
      <c r="D12" s="20">
        <f>'Minutes 1'!L13</f>
        <v>0</v>
      </c>
      <c r="E12" s="20">
        <f>'Minutes 1'!N13</f>
        <v>0</v>
      </c>
      <c r="F12" s="20">
        <f>'Minutes 1'!P13</f>
        <v>0</v>
      </c>
    </row>
    <row r="13" spans="2:6" ht="15">
      <c r="B13" s="18">
        <f>'Minutes 1'!F14</f>
        <v>0</v>
      </c>
      <c r="C13" s="20">
        <f>'Minutes 1'!J14</f>
        <v>0</v>
      </c>
      <c r="D13" s="20">
        <f>'Minutes 1'!L14</f>
        <v>0</v>
      </c>
      <c r="E13" s="20">
        <f>'Minutes 1'!N14</f>
        <v>0</v>
      </c>
      <c r="F13" s="20">
        <f>'Minutes 1'!P14</f>
        <v>0</v>
      </c>
    </row>
    <row r="14" spans="2:6" ht="15">
      <c r="B14" s="18">
        <f>'Minutes 1'!F15</f>
        <v>0</v>
      </c>
      <c r="C14" s="20">
        <f>'Minutes 1'!J15</f>
        <v>0</v>
      </c>
      <c r="D14" s="20">
        <f>'Minutes 1'!L15</f>
        <v>0</v>
      </c>
      <c r="E14" s="20">
        <f>'Minutes 1'!N15</f>
        <v>0</v>
      </c>
      <c r="F14" s="20">
        <f>'Minutes 1'!P15</f>
        <v>0</v>
      </c>
    </row>
    <row r="15" spans="2:6" ht="15">
      <c r="B15" s="18" t="str">
        <f>'Minutes 1'!F16</f>
        <v>TEAM</v>
      </c>
      <c r="C15" s="20">
        <f>'Minutes 1'!J16</f>
        <v>1</v>
      </c>
      <c r="D15" s="20">
        <f>'Minutes 1'!L16</f>
        <v>0</v>
      </c>
      <c r="E15" s="20">
        <f>'Minutes 1'!N16</f>
        <v>0</v>
      </c>
      <c r="F15" s="20">
        <f>'Minutes 1'!P16</f>
        <v>0</v>
      </c>
    </row>
    <row r="16" spans="3:5" ht="15">
      <c r="C16" s="20"/>
      <c r="D16" s="20"/>
      <c r="E16" s="20"/>
    </row>
    <row r="17" spans="3:6" ht="15">
      <c r="C17" s="50" t="str">
        <f>C$6</f>
        <v>%  or higher</v>
      </c>
      <c r="D17" s="50" t="str">
        <f>D$6</f>
        <v>% </v>
      </c>
      <c r="E17" s="50" t="str">
        <f>E$6</f>
        <v>% </v>
      </c>
      <c r="F17" s="50" t="str">
        <f>F$6</f>
        <v>% </v>
      </c>
    </row>
    <row r="18" spans="2:6" ht="15">
      <c r="B18" s="19" t="str">
        <f>B15</f>
        <v>TEAM</v>
      </c>
      <c r="C18" s="20">
        <f>C15</f>
        <v>1</v>
      </c>
      <c r="D18" s="20">
        <f>D15</f>
        <v>0</v>
      </c>
      <c r="E18" s="20">
        <f>E15</f>
        <v>0</v>
      </c>
      <c r="F18" s="20">
        <f>F15</f>
        <v>0</v>
      </c>
    </row>
    <row r="20" ht="15">
      <c r="B20" s="7" t="str">
        <f>Cover!D3&amp;" "&amp;Cover!J4&amp;" "&amp;Cover!L4</f>
        <v>  </v>
      </c>
    </row>
    <row r="21" spans="2:6" ht="15">
      <c r="B21" s="7" t="s">
        <v>18</v>
      </c>
      <c r="C21" s="50" t="str">
        <f>C$6</f>
        <v>%  or higher</v>
      </c>
      <c r="D21" s="50" t="str">
        <f>D$6</f>
        <v>% </v>
      </c>
      <c r="E21" s="50" t="str">
        <f>E$6</f>
        <v>% </v>
      </c>
      <c r="F21" s="50" t="str">
        <f>F$6</f>
        <v>% </v>
      </c>
    </row>
    <row r="22" spans="2:6" ht="15">
      <c r="B22" s="7">
        <f>'Minutes 2'!F8</f>
        <v>0</v>
      </c>
      <c r="C22" s="21">
        <f>'Minutes 2'!J8</f>
        <v>0</v>
      </c>
      <c r="D22" s="21">
        <f>'Minutes 2'!M8</f>
        <v>0</v>
      </c>
      <c r="E22" s="21">
        <f>'Minutes 2'!O8</f>
        <v>0</v>
      </c>
      <c r="F22" s="21">
        <f>'Minutes 2'!Q8</f>
        <v>0</v>
      </c>
    </row>
    <row r="23" spans="2:6" ht="15">
      <c r="B23" s="7">
        <f>'Minutes 2'!F9</f>
        <v>0</v>
      </c>
      <c r="C23" s="21">
        <f>'Minutes 2'!J9</f>
        <v>0</v>
      </c>
      <c r="D23" s="21">
        <f>'Minutes 2'!M9</f>
        <v>0</v>
      </c>
      <c r="E23" s="21">
        <f>'Minutes 2'!O9</f>
        <v>0</v>
      </c>
      <c r="F23" s="21">
        <f>'Minutes 2'!Q9</f>
        <v>0</v>
      </c>
    </row>
    <row r="24" spans="2:6" ht="15">
      <c r="B24" s="7">
        <f>'Minutes 2'!F10</f>
        <v>0</v>
      </c>
      <c r="C24" s="21">
        <f>'Minutes 2'!J10</f>
        <v>0</v>
      </c>
      <c r="D24" s="21">
        <f>'Minutes 2'!M10</f>
        <v>0</v>
      </c>
      <c r="E24" s="21">
        <f>'Minutes 2'!O10</f>
        <v>0</v>
      </c>
      <c r="F24" s="21">
        <f>'Minutes 2'!Q10</f>
        <v>0</v>
      </c>
    </row>
    <row r="25" spans="2:6" ht="15">
      <c r="B25" s="7">
        <f>'Minutes 2'!F11</f>
        <v>0</v>
      </c>
      <c r="C25" s="21">
        <f>'Minutes 2'!J11</f>
        <v>0</v>
      </c>
      <c r="D25" s="21">
        <f>'Minutes 2'!M11</f>
        <v>0</v>
      </c>
      <c r="E25" s="21">
        <f>'Minutes 2'!O11</f>
        <v>0</v>
      </c>
      <c r="F25" s="21">
        <f>'Minutes 2'!Q11</f>
        <v>0</v>
      </c>
    </row>
    <row r="26" spans="2:6" ht="15">
      <c r="B26" s="7">
        <f>'Minutes 2'!F12</f>
        <v>0</v>
      </c>
      <c r="C26" s="21">
        <f>'Minutes 2'!J12</f>
        <v>0</v>
      </c>
      <c r="D26" s="21">
        <f>'Minutes 2'!M12</f>
        <v>0</v>
      </c>
      <c r="E26" s="21">
        <f>'Minutes 2'!O12</f>
        <v>0</v>
      </c>
      <c r="F26" s="21">
        <f>'Minutes 2'!Q12</f>
        <v>0</v>
      </c>
    </row>
    <row r="27" spans="2:22" ht="15">
      <c r="B27" s="7">
        <f>'Minutes 2'!F13</f>
        <v>0</v>
      </c>
      <c r="C27" s="21">
        <f>'Minutes 2'!J13</f>
        <v>0</v>
      </c>
      <c r="D27" s="21">
        <f>'Minutes 2'!M13</f>
        <v>0</v>
      </c>
      <c r="E27" s="21">
        <f>'Minutes 2'!O13</f>
        <v>0</v>
      </c>
      <c r="F27" s="21">
        <f>'Minutes 2'!Q13</f>
        <v>0</v>
      </c>
      <c r="S27" s="2"/>
      <c r="T27" s="13"/>
      <c r="U27" s="13"/>
      <c r="V27" s="13"/>
    </row>
    <row r="28" spans="2:22" ht="15">
      <c r="B28" s="7">
        <f>'Minutes 2'!F14</f>
        <v>0</v>
      </c>
      <c r="C28" s="21">
        <f>'Minutes 2'!J14</f>
        <v>0</v>
      </c>
      <c r="D28" s="21">
        <f>'Minutes 2'!M14</f>
        <v>0</v>
      </c>
      <c r="E28" s="21">
        <f>'Minutes 2'!O14</f>
        <v>0</v>
      </c>
      <c r="F28" s="21">
        <f>'Minutes 2'!Q14</f>
        <v>0</v>
      </c>
      <c r="S28" s="2"/>
      <c r="T28" s="13"/>
      <c r="U28" s="13"/>
      <c r="V28" s="13"/>
    </row>
    <row r="29" spans="2:22" ht="15">
      <c r="B29" s="7">
        <f>'Minutes 2'!F15</f>
        <v>0</v>
      </c>
      <c r="C29" s="21">
        <f>'Minutes 2'!J15</f>
        <v>0</v>
      </c>
      <c r="D29" s="21">
        <f>'Minutes 2'!M15</f>
        <v>0</v>
      </c>
      <c r="E29" s="21">
        <f>'Minutes 2'!O15</f>
        <v>0</v>
      </c>
      <c r="F29" s="21">
        <f>'Minutes 2'!Q15</f>
        <v>0</v>
      </c>
      <c r="S29" s="2"/>
      <c r="T29" s="13"/>
      <c r="U29" s="13"/>
      <c r="V29" s="13"/>
    </row>
    <row r="30" spans="2:6" ht="15">
      <c r="B30" s="7" t="str">
        <f>'Minutes 2'!F16</f>
        <v>TEAM</v>
      </c>
      <c r="C30" s="21">
        <f>'Minutes 2'!J16</f>
        <v>0</v>
      </c>
      <c r="D30" s="21">
        <f>'Minutes 2'!M16</f>
        <v>0</v>
      </c>
      <c r="E30" s="21">
        <f>'Minutes 2'!O16</f>
        <v>0</v>
      </c>
      <c r="F30" s="21">
        <f>'Minutes 2'!Q16</f>
        <v>0</v>
      </c>
    </row>
    <row r="32" spans="2:6" ht="15">
      <c r="B32" s="22"/>
      <c r="C32" s="50" t="str">
        <f>C$6</f>
        <v>%  or higher</v>
      </c>
      <c r="D32" s="50" t="str">
        <f>D$6</f>
        <v>% </v>
      </c>
      <c r="E32" s="50" t="str">
        <f>E$6</f>
        <v>% </v>
      </c>
      <c r="F32" s="50" t="str">
        <f>F$6</f>
        <v>% </v>
      </c>
    </row>
    <row r="33" spans="2:6" ht="15">
      <c r="B33" s="22" t="str">
        <f>B30</f>
        <v>TEAM</v>
      </c>
      <c r="C33" s="21">
        <f>C30</f>
        <v>0</v>
      </c>
      <c r="D33" s="21">
        <f>D30</f>
        <v>0</v>
      </c>
      <c r="E33" s="21">
        <f>E30</f>
        <v>0</v>
      </c>
      <c r="F33" s="20">
        <f>F30</f>
        <v>0</v>
      </c>
    </row>
    <row r="35" ht="15">
      <c r="C35" s="7" t="str">
        <f>Cover!D3&amp;" "&amp;Cover!J4</f>
        <v> </v>
      </c>
    </row>
    <row r="36" spans="3:10" ht="15">
      <c r="C36" s="22" t="str">
        <f>C32&amp;" Pre"</f>
        <v>%  or higher Pre</v>
      </c>
      <c r="D36" s="22" t="str">
        <f>C32&amp;" Post"</f>
        <v>%  or higher Post</v>
      </c>
      <c r="E36" s="22" t="str">
        <f>D32&amp;" Pre"</f>
        <v>%  Pre</v>
      </c>
      <c r="F36" s="22" t="str">
        <f>D32&amp;" Post"</f>
        <v>%  Post</v>
      </c>
      <c r="G36" s="22" t="str">
        <f>E32&amp;" Pre"</f>
        <v>%  Pre</v>
      </c>
      <c r="H36" s="22" t="str">
        <f>E32&amp;" Post"</f>
        <v>%  Post</v>
      </c>
      <c r="I36" s="22" t="str">
        <f>F32&amp;" Pre"</f>
        <v>%  Pre</v>
      </c>
      <c r="J36" s="22" t="str">
        <f>F32&amp;" Post"</f>
        <v>%  Post</v>
      </c>
    </row>
    <row r="37" spans="2:10" ht="15">
      <c r="B37" s="18">
        <f aca="true" t="shared" si="0" ref="B37:B42">B22</f>
        <v>0</v>
      </c>
      <c r="C37" s="21">
        <f aca="true" t="shared" si="1" ref="C37:C42">C7</f>
        <v>1</v>
      </c>
      <c r="D37" s="21">
        <f aca="true" t="shared" si="2" ref="D37:D45">C22</f>
        <v>0</v>
      </c>
      <c r="E37" s="21">
        <f aca="true" t="shared" si="3" ref="E37:E45">D7</f>
        <v>0</v>
      </c>
      <c r="F37" s="21">
        <f aca="true" t="shared" si="4" ref="F37:F42">D22</f>
        <v>0</v>
      </c>
      <c r="G37" s="21">
        <f aca="true" t="shared" si="5" ref="G37:G42">E7</f>
        <v>0</v>
      </c>
      <c r="H37" s="21">
        <f aca="true" t="shared" si="6" ref="H37:H42">E22</f>
        <v>0</v>
      </c>
      <c r="I37" s="21">
        <f aca="true" t="shared" si="7" ref="I37:I42">F7</f>
        <v>0</v>
      </c>
      <c r="J37" s="21">
        <f aca="true" t="shared" si="8" ref="J37:J42">F22</f>
        <v>0</v>
      </c>
    </row>
    <row r="38" spans="2:10" ht="15">
      <c r="B38" s="18">
        <f t="shared" si="0"/>
        <v>0</v>
      </c>
      <c r="C38" s="21">
        <f t="shared" si="1"/>
        <v>0</v>
      </c>
      <c r="D38" s="21">
        <f t="shared" si="2"/>
        <v>0</v>
      </c>
      <c r="E38" s="21">
        <f t="shared" si="3"/>
        <v>0</v>
      </c>
      <c r="F38" s="21">
        <f t="shared" si="4"/>
        <v>0</v>
      </c>
      <c r="G38" s="21">
        <f t="shared" si="5"/>
        <v>0</v>
      </c>
      <c r="H38" s="21">
        <f t="shared" si="6"/>
        <v>0</v>
      </c>
      <c r="I38" s="21">
        <f t="shared" si="7"/>
        <v>0</v>
      </c>
      <c r="J38" s="21">
        <f t="shared" si="8"/>
        <v>0</v>
      </c>
    </row>
    <row r="39" spans="2:10" ht="15">
      <c r="B39" s="18">
        <f t="shared" si="0"/>
        <v>0</v>
      </c>
      <c r="C39" s="21">
        <f t="shared" si="1"/>
        <v>0</v>
      </c>
      <c r="D39" s="21">
        <f t="shared" si="2"/>
        <v>0</v>
      </c>
      <c r="E39" s="21">
        <f t="shared" si="3"/>
        <v>0</v>
      </c>
      <c r="F39" s="21">
        <f t="shared" si="4"/>
        <v>0</v>
      </c>
      <c r="G39" s="21">
        <f t="shared" si="5"/>
        <v>0</v>
      </c>
      <c r="H39" s="21">
        <f t="shared" si="6"/>
        <v>0</v>
      </c>
      <c r="I39" s="21">
        <f t="shared" si="7"/>
        <v>0</v>
      </c>
      <c r="J39" s="21">
        <f t="shared" si="8"/>
        <v>0</v>
      </c>
    </row>
    <row r="40" spans="2:10" ht="15">
      <c r="B40" s="18">
        <f t="shared" si="0"/>
        <v>0</v>
      </c>
      <c r="C40" s="21">
        <f t="shared" si="1"/>
        <v>0</v>
      </c>
      <c r="D40" s="21">
        <f t="shared" si="2"/>
        <v>0</v>
      </c>
      <c r="E40" s="21">
        <f t="shared" si="3"/>
        <v>0</v>
      </c>
      <c r="F40" s="21">
        <f t="shared" si="4"/>
        <v>0</v>
      </c>
      <c r="G40" s="21">
        <f t="shared" si="5"/>
        <v>0</v>
      </c>
      <c r="H40" s="21">
        <f t="shared" si="6"/>
        <v>0</v>
      </c>
      <c r="I40" s="21">
        <f t="shared" si="7"/>
        <v>0</v>
      </c>
      <c r="J40" s="21">
        <f t="shared" si="8"/>
        <v>0</v>
      </c>
    </row>
    <row r="41" spans="2:10" ht="15">
      <c r="B41" s="18">
        <f t="shared" si="0"/>
        <v>0</v>
      </c>
      <c r="C41" s="21">
        <f t="shared" si="1"/>
        <v>0</v>
      </c>
      <c r="D41" s="21">
        <f t="shared" si="2"/>
        <v>0</v>
      </c>
      <c r="E41" s="21">
        <f t="shared" si="3"/>
        <v>0</v>
      </c>
      <c r="F41" s="21">
        <f t="shared" si="4"/>
        <v>0</v>
      </c>
      <c r="G41" s="21">
        <f t="shared" si="5"/>
        <v>0</v>
      </c>
      <c r="H41" s="21">
        <f t="shared" si="6"/>
        <v>0</v>
      </c>
      <c r="I41" s="21">
        <f t="shared" si="7"/>
        <v>0</v>
      </c>
      <c r="J41" s="21">
        <f t="shared" si="8"/>
        <v>0</v>
      </c>
    </row>
    <row r="42" spans="2:10" ht="15">
      <c r="B42" s="18">
        <f t="shared" si="0"/>
        <v>0</v>
      </c>
      <c r="C42" s="21">
        <f t="shared" si="1"/>
        <v>0</v>
      </c>
      <c r="D42" s="21">
        <f t="shared" si="2"/>
        <v>0</v>
      </c>
      <c r="E42" s="21">
        <f t="shared" si="3"/>
        <v>0</v>
      </c>
      <c r="F42" s="21">
        <f t="shared" si="4"/>
        <v>0</v>
      </c>
      <c r="G42" s="21">
        <f t="shared" si="5"/>
        <v>0</v>
      </c>
      <c r="H42" s="21">
        <f t="shared" si="6"/>
        <v>0</v>
      </c>
      <c r="I42" s="21">
        <f t="shared" si="7"/>
        <v>0</v>
      </c>
      <c r="J42" s="21">
        <f t="shared" si="8"/>
        <v>0</v>
      </c>
    </row>
    <row r="43" spans="2:10" ht="15">
      <c r="B43" s="18">
        <f>B28</f>
        <v>0</v>
      </c>
      <c r="C43" s="21">
        <f>C13</f>
        <v>0</v>
      </c>
      <c r="D43" s="21">
        <f t="shared" si="2"/>
        <v>0</v>
      </c>
      <c r="E43" s="21">
        <f t="shared" si="3"/>
        <v>0</v>
      </c>
      <c r="F43" s="21">
        <f>D28</f>
        <v>0</v>
      </c>
      <c r="G43" s="21">
        <f>E13</f>
        <v>0</v>
      </c>
      <c r="H43" s="21">
        <f>E28</f>
        <v>0</v>
      </c>
      <c r="I43" s="21">
        <f>F13</f>
        <v>0</v>
      </c>
      <c r="J43" s="21">
        <f>F28</f>
        <v>0</v>
      </c>
    </row>
    <row r="44" spans="2:10" ht="15">
      <c r="B44" s="18">
        <f>B29</f>
        <v>0</v>
      </c>
      <c r="C44" s="21">
        <f>C14</f>
        <v>0</v>
      </c>
      <c r="D44" s="21">
        <f t="shared" si="2"/>
        <v>0</v>
      </c>
      <c r="E44" s="21">
        <f t="shared" si="3"/>
        <v>0</v>
      </c>
      <c r="F44" s="21">
        <f>D29</f>
        <v>0</v>
      </c>
      <c r="G44" s="21">
        <f>E14</f>
        <v>0</v>
      </c>
      <c r="H44" s="21">
        <f>E29</f>
        <v>0</v>
      </c>
      <c r="I44" s="21">
        <f>F14</f>
        <v>0</v>
      </c>
      <c r="J44" s="21">
        <f>F29</f>
        <v>0</v>
      </c>
    </row>
    <row r="45" spans="2:10" ht="15">
      <c r="B45" s="18" t="str">
        <f>B30</f>
        <v>TEAM</v>
      </c>
      <c r="C45" s="21">
        <f>C15</f>
        <v>1</v>
      </c>
      <c r="D45" s="21">
        <f t="shared" si="2"/>
        <v>0</v>
      </c>
      <c r="E45" s="21">
        <f t="shared" si="3"/>
        <v>0</v>
      </c>
      <c r="F45" s="21">
        <f>D30</f>
        <v>0</v>
      </c>
      <c r="G45" s="21">
        <f>E15</f>
        <v>0</v>
      </c>
      <c r="H45" s="21">
        <f>E30</f>
        <v>0</v>
      </c>
      <c r="I45" s="21">
        <f>F15</f>
        <v>0</v>
      </c>
      <c r="J45" s="21">
        <f>F30</f>
        <v>0</v>
      </c>
    </row>
    <row r="46" spans="2:3" ht="15">
      <c r="B46" s="18"/>
      <c r="C46" s="20"/>
    </row>
    <row r="48" spans="3:10" ht="15">
      <c r="C48" s="50" t="str">
        <f>C$6</f>
        <v>%  or higher</v>
      </c>
      <c r="D48" s="50" t="str">
        <f>D$6</f>
        <v>% </v>
      </c>
      <c r="E48" s="50" t="str">
        <f>E$6</f>
        <v>% </v>
      </c>
      <c r="F48" s="50" t="str">
        <f>F$6</f>
        <v>% </v>
      </c>
      <c r="J48" s="22"/>
    </row>
    <row r="49" spans="2:6" ht="15">
      <c r="B49" s="7" t="s">
        <v>110</v>
      </c>
      <c r="C49" s="20">
        <f>C45</f>
        <v>1</v>
      </c>
      <c r="D49" s="20">
        <f>E45</f>
        <v>0</v>
      </c>
      <c r="E49" s="20">
        <f>G45</f>
        <v>0</v>
      </c>
      <c r="F49" s="20">
        <f>I45</f>
        <v>0</v>
      </c>
    </row>
    <row r="50" spans="2:6" ht="15">
      <c r="B50" s="7" t="s">
        <v>111</v>
      </c>
      <c r="C50" s="20">
        <f>D45</f>
        <v>0</v>
      </c>
      <c r="D50" s="20">
        <f>F45</f>
        <v>0</v>
      </c>
      <c r="E50" s="20">
        <f>H45</f>
        <v>0</v>
      </c>
      <c r="F50" s="20">
        <f>J45</f>
        <v>0</v>
      </c>
    </row>
  </sheetData>
  <sheetProtection sheet="1" objects="1" scenarios="1" formatCells="0" formatColumns="0" formatRows="0" autoFilter="0"/>
  <printOptions horizontalCentered="1" verticalCentered="1"/>
  <pageMargins left="0.7" right="0.7" top="0.75" bottom="0.75" header="0.3" footer="0.3"/>
  <pageSetup horizontalDpi="600" verticalDpi="600" orientation="landscape" scale="72" r:id="rId2"/>
  <rowBreaks count="1" manualBreakCount="1">
    <brk id="42" min="10" max="27" man="1"/>
  </rowBreaks>
  <colBreaks count="1" manualBreakCount="1">
    <brk id="10" max="65535" man="1"/>
  </colBreaks>
  <ignoredErrors>
    <ignoredError sqref="D7:D15" formula="1"/>
  </ignoredErrors>
  <drawing r:id="rId1"/>
</worksheet>
</file>

<file path=xl/worksheets/sheet5.xml><?xml version="1.0" encoding="utf-8"?>
<worksheet xmlns="http://schemas.openxmlformats.org/spreadsheetml/2006/main" xmlns:r="http://schemas.openxmlformats.org/officeDocument/2006/relationships">
  <sheetPr codeName="Sheet5"/>
  <dimension ref="B1:P189"/>
  <sheetViews>
    <sheetView showGridLines="0" zoomScale="70" zoomScaleNormal="70" zoomScalePageLayoutView="0" workbookViewId="0" topLeftCell="A1">
      <selection activeCell="D18" sqref="D18"/>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IF(Cover!D4="","",Cover!D4)</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3</v>
      </c>
      <c r="F4" s="89">
        <f>COUNT(F15:F189)</f>
        <v>0</v>
      </c>
      <c r="G4" s="93">
        <f>F4-E4</f>
        <v>-3</v>
      </c>
      <c r="J4" s="70" t="s">
        <v>262</v>
      </c>
    </row>
    <row r="5" spans="2:11" ht="15">
      <c r="B5" s="306" t="str">
        <f>"Number "&amp;Cover!$K$13&amp;"  (&gt;="&amp;Cover!$J$13&amp;")"</f>
        <v>Number   (&gt;=)</v>
      </c>
      <c r="C5" s="307"/>
      <c r="D5" s="307"/>
      <c r="E5" s="77">
        <f>COUNTIF(E15:E189,"&gt;="&amp;K5)</f>
        <v>3</v>
      </c>
      <c r="F5" s="90">
        <f>COUNTIF(F15:F189,"&gt;="&amp;K5)</f>
        <v>0</v>
      </c>
      <c r="G5" s="94">
        <f>F5-E5</f>
        <v>-3</v>
      </c>
      <c r="J5" s="70" t="s">
        <v>25</v>
      </c>
      <c r="K5" s="70">
        <f>Cover!J13</f>
        <v>0</v>
      </c>
    </row>
    <row r="6" spans="2:11" ht="15.75" thickBot="1">
      <c r="B6" s="304" t="str">
        <f>"Percent "&amp;Cover!$K$13&amp;"  (&gt;="&amp;Cover!$J$13&amp;")"</f>
        <v>Percent   (&gt;=)</v>
      </c>
      <c r="C6" s="305"/>
      <c r="D6" s="305"/>
      <c r="E6" s="78">
        <f>IF(E4=0,0,E5/E4)</f>
        <v>1</v>
      </c>
      <c r="F6" s="91">
        <f>IF(F4=0,0,F5/F4)</f>
        <v>0</v>
      </c>
      <c r="G6" s="95">
        <f aca="true" t="shared" si="0" ref="G6:G12">F6-E6</f>
        <v>-1</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t="s">
        <v>281</v>
      </c>
      <c r="E15" s="66">
        <v>70</v>
      </c>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t="s">
        <v>154</v>
      </c>
      <c r="E16" s="109">
        <v>50</v>
      </c>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t="s">
        <v>143</v>
      </c>
      <c r="E17" s="109">
        <v>100</v>
      </c>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64">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aca="true" t="shared" si="22" ref="G165:G189">IF(F165="","",F165-E165)</f>
      </c>
    </row>
    <row r="166" spans="2:7" ht="15">
      <c r="B166" s="82"/>
      <c r="C166" s="109"/>
      <c r="D166" s="109"/>
      <c r="E166" s="109"/>
      <c r="F166" s="109"/>
      <c r="G166" s="115">
        <f t="shared" si="22"/>
      </c>
    </row>
    <row r="167" spans="2:7" ht="15">
      <c r="B167" s="82"/>
      <c r="C167" s="109"/>
      <c r="D167" s="109"/>
      <c r="E167" s="109"/>
      <c r="F167" s="109"/>
      <c r="G167" s="115">
        <f t="shared" si="22"/>
      </c>
    </row>
    <row r="168" spans="2:7" ht="15">
      <c r="B168" s="82"/>
      <c r="C168" s="109"/>
      <c r="D168" s="109"/>
      <c r="E168" s="109"/>
      <c r="F168" s="109"/>
      <c r="G168" s="115">
        <f t="shared" si="22"/>
      </c>
    </row>
    <row r="169" spans="2:7" ht="15">
      <c r="B169" s="82"/>
      <c r="C169" s="109"/>
      <c r="D169" s="109"/>
      <c r="E169" s="109"/>
      <c r="F169" s="109"/>
      <c r="G169" s="115">
        <f t="shared" si="22"/>
      </c>
    </row>
    <row r="170" spans="2:7" ht="15">
      <c r="B170" s="82"/>
      <c r="C170" s="109"/>
      <c r="D170" s="109"/>
      <c r="E170" s="109"/>
      <c r="F170" s="109"/>
      <c r="G170" s="115">
        <f t="shared" si="22"/>
      </c>
    </row>
    <row r="171" spans="2:7" ht="15">
      <c r="B171" s="82"/>
      <c r="C171" s="109"/>
      <c r="D171" s="109"/>
      <c r="E171" s="109"/>
      <c r="F171" s="109"/>
      <c r="G171" s="115">
        <f t="shared" si="22"/>
      </c>
    </row>
    <row r="172" spans="2:7" ht="15">
      <c r="B172" s="82"/>
      <c r="C172" s="109"/>
      <c r="D172" s="109"/>
      <c r="E172" s="109"/>
      <c r="F172" s="109"/>
      <c r="G172" s="115">
        <f t="shared" si="22"/>
      </c>
    </row>
    <row r="173" spans="2:7" ht="15">
      <c r="B173" s="82"/>
      <c r="C173" s="109"/>
      <c r="D173" s="109"/>
      <c r="E173" s="109"/>
      <c r="F173" s="109"/>
      <c r="G173" s="115">
        <f t="shared" si="22"/>
      </c>
    </row>
    <row r="174" spans="2:7" ht="15">
      <c r="B174" s="82"/>
      <c r="C174" s="109"/>
      <c r="D174" s="109"/>
      <c r="E174" s="109"/>
      <c r="F174" s="109"/>
      <c r="G174" s="115">
        <f t="shared" si="22"/>
      </c>
    </row>
    <row r="175" spans="2:7" ht="15">
      <c r="B175" s="82"/>
      <c r="C175" s="109"/>
      <c r="D175" s="109"/>
      <c r="E175" s="109"/>
      <c r="F175" s="109"/>
      <c r="G175" s="115">
        <f t="shared" si="22"/>
      </c>
    </row>
    <row r="176" spans="2:7" ht="15">
      <c r="B176" s="82"/>
      <c r="C176" s="109"/>
      <c r="D176" s="109"/>
      <c r="E176" s="109"/>
      <c r="F176" s="109"/>
      <c r="G176" s="115">
        <f t="shared" si="22"/>
      </c>
    </row>
    <row r="177" spans="2:7" ht="15">
      <c r="B177" s="82"/>
      <c r="C177" s="109"/>
      <c r="D177" s="109"/>
      <c r="E177" s="109"/>
      <c r="F177" s="109"/>
      <c r="G177" s="115">
        <f t="shared" si="22"/>
      </c>
    </row>
    <row r="178" spans="2:7" ht="15">
      <c r="B178" s="82"/>
      <c r="C178" s="109"/>
      <c r="D178" s="109"/>
      <c r="E178" s="109"/>
      <c r="F178" s="109"/>
      <c r="G178" s="115">
        <f t="shared" si="22"/>
      </c>
    </row>
    <row r="179" spans="2:7" ht="15">
      <c r="B179" s="82"/>
      <c r="C179" s="109"/>
      <c r="D179" s="109"/>
      <c r="E179" s="109"/>
      <c r="F179" s="109"/>
      <c r="G179" s="115">
        <f t="shared" si="22"/>
      </c>
    </row>
    <row r="180" spans="2:7" ht="15">
      <c r="B180" s="82"/>
      <c r="C180" s="109"/>
      <c r="D180" s="109"/>
      <c r="E180" s="109"/>
      <c r="F180" s="109"/>
      <c r="G180" s="115">
        <f t="shared" si="22"/>
      </c>
    </row>
    <row r="181" spans="2:7" ht="15">
      <c r="B181" s="82"/>
      <c r="C181" s="109"/>
      <c r="D181" s="109"/>
      <c r="E181" s="109"/>
      <c r="F181" s="109"/>
      <c r="G181" s="115">
        <f t="shared" si="22"/>
      </c>
    </row>
    <row r="182" spans="2:7" ht="15">
      <c r="B182" s="82"/>
      <c r="C182" s="109"/>
      <c r="D182" s="109"/>
      <c r="E182" s="109"/>
      <c r="F182" s="109"/>
      <c r="G182" s="115">
        <f t="shared" si="22"/>
      </c>
    </row>
    <row r="183" spans="2:7" ht="15">
      <c r="B183" s="82"/>
      <c r="C183" s="109"/>
      <c r="D183" s="109"/>
      <c r="E183" s="109"/>
      <c r="F183" s="109"/>
      <c r="G183" s="115">
        <f t="shared" si="22"/>
      </c>
    </row>
    <row r="184" spans="2:7" ht="15">
      <c r="B184" s="82"/>
      <c r="C184" s="109"/>
      <c r="D184" s="109"/>
      <c r="E184" s="109"/>
      <c r="F184" s="109"/>
      <c r="G184" s="115">
        <f t="shared" si="22"/>
      </c>
    </row>
    <row r="185" spans="2:7" ht="15">
      <c r="B185" s="82"/>
      <c r="C185" s="109"/>
      <c r="D185" s="109"/>
      <c r="E185" s="109"/>
      <c r="F185" s="109"/>
      <c r="G185" s="115">
        <f t="shared" si="22"/>
      </c>
    </row>
    <row r="186" spans="2:7" ht="15">
      <c r="B186" s="82"/>
      <c r="C186" s="109"/>
      <c r="D186" s="109"/>
      <c r="E186" s="109"/>
      <c r="F186" s="109"/>
      <c r="G186" s="115">
        <f t="shared" si="22"/>
      </c>
    </row>
    <row r="187" spans="2:7" ht="15">
      <c r="B187" s="82"/>
      <c r="C187" s="109"/>
      <c r="D187" s="109"/>
      <c r="E187" s="109"/>
      <c r="F187" s="109"/>
      <c r="G187" s="115">
        <f t="shared" si="22"/>
      </c>
    </row>
    <row r="188" spans="2:7" ht="15">
      <c r="B188" s="82"/>
      <c r="C188" s="109"/>
      <c r="D188" s="109"/>
      <c r="E188" s="109"/>
      <c r="F188" s="109"/>
      <c r="G188" s="115">
        <f t="shared" si="22"/>
      </c>
    </row>
    <row r="189" spans="2:7" ht="15.75" thickBot="1">
      <c r="B189" s="83"/>
      <c r="C189" s="84"/>
      <c r="D189" s="84"/>
      <c r="E189" s="84"/>
      <c r="F189" s="84"/>
      <c r="G189" s="116">
        <f t="shared" si="22"/>
      </c>
    </row>
  </sheetData>
  <sheetProtection sheet="1" objects="1" scenarios="1" formatCells="0" formatColumns="0" formatRows="0" autoFilter="0"/>
  <autoFilter ref="B14:G189"/>
  <mergeCells count="10">
    <mergeCell ref="B8:D8"/>
    <mergeCell ref="B9:D9"/>
    <mergeCell ref="B10:D10"/>
    <mergeCell ref="B11:D11"/>
    <mergeCell ref="B12:D12"/>
    <mergeCell ref="B3:D3"/>
    <mergeCell ref="B4:D4"/>
    <mergeCell ref="B5:D5"/>
    <mergeCell ref="B6:D6"/>
    <mergeCell ref="B7:D7"/>
  </mergeCells>
  <conditionalFormatting sqref="G15:G189">
    <cfRule type="cellIs" priority="6" dxfId="333" operator="lessThan">
      <formula>0</formula>
    </cfRule>
  </conditionalFormatting>
  <conditionalFormatting sqref="G6">
    <cfRule type="cellIs" priority="4"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6"/>
  <dimension ref="B1:P189"/>
  <sheetViews>
    <sheetView showGridLines="0" zoomScale="90" zoomScaleNormal="90" zoomScalePageLayoutView="0" workbookViewId="0" topLeftCell="A1">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IF(Cover!D5="","",Cover!D5)</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5:F38">
    <cfRule type="cellIs" priority="51" dxfId="333" operator="lessThan">
      <formula>0</formula>
    </cfRule>
  </conditionalFormatting>
  <conditionalFormatting sqref="F15:F38">
    <cfRule type="cellIs" priority="50" dxfId="333" operator="lessThan">
      <formula>0</formula>
    </cfRule>
  </conditionalFormatting>
  <conditionalFormatting sqref="F6">
    <cfRule type="cellIs" priority="49" dxfId="0" operator="equal">
      <formula>"""#DIV/0"""</formula>
    </cfRule>
  </conditionalFormatting>
  <conditionalFormatting sqref="F18:F41">
    <cfRule type="cellIs" priority="48" dxfId="333" operator="lessThan">
      <formula>0</formula>
    </cfRule>
  </conditionalFormatting>
  <conditionalFormatting sqref="F6">
    <cfRule type="cellIs" priority="47" dxfId="0" operator="equal">
      <formula>"""#DIV/0"""</formula>
    </cfRule>
  </conditionalFormatting>
  <conditionalFormatting sqref="F18:F41">
    <cfRule type="cellIs" priority="46" dxfId="333" operator="lessThan">
      <formula>0</formula>
    </cfRule>
  </conditionalFormatting>
  <conditionalFormatting sqref="F6">
    <cfRule type="cellIs" priority="45" dxfId="0" operator="equal">
      <formula>"""#DIV/0"""</formula>
    </cfRule>
  </conditionalFormatting>
  <conditionalFormatting sqref="F18:F41">
    <cfRule type="cellIs" priority="44" dxfId="333" operator="lessThan">
      <formula>0</formula>
    </cfRule>
  </conditionalFormatting>
  <conditionalFormatting sqref="F6">
    <cfRule type="cellIs" priority="43" dxfId="0" operator="equal">
      <formula>"""#DIV/0"""</formula>
    </cfRule>
  </conditionalFormatting>
  <conditionalFormatting sqref="F18:F41">
    <cfRule type="cellIs" priority="42" dxfId="333" operator="lessThan">
      <formula>0</formula>
    </cfRule>
  </conditionalFormatting>
  <conditionalFormatting sqref="F6">
    <cfRule type="cellIs" priority="41" dxfId="0" operator="equal">
      <formula>"""#DIV/0"""</formula>
    </cfRule>
  </conditionalFormatting>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B1:P189"/>
  <sheetViews>
    <sheetView showGridLines="0" zoomScalePageLayoutView="0" workbookViewId="0" topLeftCell="A1">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IF(Cover!D6="","",Cover!D6)</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5:F38">
    <cfRule type="cellIs" priority="51" dxfId="333" operator="lessThan">
      <formula>0</formula>
    </cfRule>
  </conditionalFormatting>
  <conditionalFormatting sqref="F15:F38">
    <cfRule type="cellIs" priority="50" dxfId="333" operator="lessThan">
      <formula>0</formula>
    </cfRule>
  </conditionalFormatting>
  <conditionalFormatting sqref="F6">
    <cfRule type="cellIs" priority="49" dxfId="0" operator="equal">
      <formula>"""#DIV/0"""</formula>
    </cfRule>
  </conditionalFormatting>
  <conditionalFormatting sqref="F18:F41">
    <cfRule type="cellIs" priority="48" dxfId="333" operator="lessThan">
      <formula>0</formula>
    </cfRule>
  </conditionalFormatting>
  <conditionalFormatting sqref="F6">
    <cfRule type="cellIs" priority="47" dxfId="0" operator="equal">
      <formula>"""#DIV/0"""</formula>
    </cfRule>
  </conditionalFormatting>
  <conditionalFormatting sqref="F18:F41">
    <cfRule type="cellIs" priority="46" dxfId="333" operator="lessThan">
      <formula>0</formula>
    </cfRule>
  </conditionalFormatting>
  <conditionalFormatting sqref="F6">
    <cfRule type="cellIs" priority="45" dxfId="0" operator="equal">
      <formula>"""#DIV/0"""</formula>
    </cfRule>
  </conditionalFormatting>
  <conditionalFormatting sqref="F18:F41">
    <cfRule type="cellIs" priority="44" dxfId="333" operator="lessThan">
      <formula>0</formula>
    </cfRule>
  </conditionalFormatting>
  <conditionalFormatting sqref="F6">
    <cfRule type="cellIs" priority="43" dxfId="0" operator="equal">
      <formula>"""#DIV/0"""</formula>
    </cfRule>
  </conditionalFormatting>
  <conditionalFormatting sqref="F18:F41">
    <cfRule type="cellIs" priority="42" dxfId="333" operator="lessThan">
      <formula>0</formula>
    </cfRule>
  </conditionalFormatting>
  <conditionalFormatting sqref="F6">
    <cfRule type="cellIs" priority="41" dxfId="0" operator="equal">
      <formula>"""#DIV/0"""</formula>
    </cfRule>
  </conditionalFormatting>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B1:P189"/>
  <sheetViews>
    <sheetView showGridLines="0" zoomScalePageLayoutView="0" workbookViewId="0" topLeftCell="A1">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IF(Cover!D7="","",Cover!D7)</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66"/>
      <c r="F15" s="66"/>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109"/>
      <c r="F16" s="109"/>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109"/>
      <c r="F17" s="109"/>
      <c r="G17" s="115">
        <f t="shared" si="4"/>
      </c>
      <c r="I17" s="72">
        <f t="shared" si="5"/>
      </c>
      <c r="J17" s="72">
        <f t="shared" si="1"/>
      </c>
      <c r="K17" s="72">
        <f t="shared" si="6"/>
      </c>
      <c r="L17" s="72">
        <f t="shared" si="2"/>
      </c>
      <c r="M17" s="72">
        <f t="shared" si="3"/>
      </c>
      <c r="N17" s="72">
        <f t="shared" si="7"/>
      </c>
    </row>
    <row r="18" spans="2:14" ht="15">
      <c r="B18" s="82"/>
      <c r="C18" s="109"/>
      <c r="D18" s="109"/>
      <c r="E18" s="109"/>
      <c r="F18" s="109"/>
      <c r="G18" s="115">
        <f t="shared" si="4"/>
      </c>
      <c r="I18" s="72">
        <f t="shared" si="5"/>
      </c>
      <c r="J18" s="72">
        <f t="shared" si="1"/>
      </c>
      <c r="K18" s="72">
        <f t="shared" si="6"/>
      </c>
      <c r="L18" s="72">
        <f t="shared" si="2"/>
      </c>
      <c r="M18" s="72">
        <f t="shared" si="3"/>
      </c>
      <c r="N18" s="72">
        <f t="shared" si="7"/>
      </c>
    </row>
    <row r="19" spans="2:14" ht="15">
      <c r="B19" s="82"/>
      <c r="C19" s="109"/>
      <c r="D19" s="109"/>
      <c r="E19" s="109"/>
      <c r="F19" s="109"/>
      <c r="G19" s="115">
        <f t="shared" si="4"/>
      </c>
      <c r="I19" s="72">
        <f t="shared" si="5"/>
      </c>
      <c r="J19" s="72">
        <f t="shared" si="1"/>
      </c>
      <c r="K19" s="72">
        <f t="shared" si="6"/>
      </c>
      <c r="L19" s="72">
        <f t="shared" si="2"/>
      </c>
      <c r="M19" s="72">
        <f t="shared" si="3"/>
      </c>
      <c r="N19" s="72">
        <f t="shared" si="7"/>
      </c>
    </row>
    <row r="20" spans="2:14" ht="15">
      <c r="B20" s="82"/>
      <c r="C20" s="109"/>
      <c r="D20" s="109"/>
      <c r="E20" s="109"/>
      <c r="F20" s="109"/>
      <c r="G20" s="115">
        <f t="shared" si="4"/>
      </c>
      <c r="I20" s="72">
        <f t="shared" si="5"/>
      </c>
      <c r="J20" s="72">
        <f t="shared" si="1"/>
      </c>
      <c r="K20" s="72">
        <f t="shared" si="6"/>
      </c>
      <c r="L20" s="72">
        <f t="shared" si="2"/>
      </c>
      <c r="M20" s="72">
        <f t="shared" si="3"/>
      </c>
      <c r="N20" s="72">
        <f t="shared" si="7"/>
      </c>
    </row>
    <row r="21" spans="2:14" ht="15">
      <c r="B21" s="82"/>
      <c r="C21" s="109"/>
      <c r="D21" s="109"/>
      <c r="E21" s="109"/>
      <c r="F21" s="109"/>
      <c r="G21" s="115">
        <f t="shared" si="4"/>
      </c>
      <c r="I21" s="72">
        <f t="shared" si="5"/>
      </c>
      <c r="J21" s="72">
        <f t="shared" si="1"/>
      </c>
      <c r="K21" s="72">
        <f t="shared" si="6"/>
      </c>
      <c r="L21" s="72">
        <f t="shared" si="2"/>
      </c>
      <c r="M21" s="72">
        <f t="shared" si="3"/>
      </c>
      <c r="N21" s="72">
        <f t="shared" si="7"/>
      </c>
    </row>
    <row r="22" spans="2:14" ht="15">
      <c r="B22" s="82"/>
      <c r="C22" s="109"/>
      <c r="D22" s="109"/>
      <c r="E22" s="109"/>
      <c r="F22" s="109"/>
      <c r="G22" s="115">
        <f t="shared" si="4"/>
      </c>
      <c r="I22" s="72">
        <f t="shared" si="5"/>
      </c>
      <c r="J22" s="72">
        <f t="shared" si="1"/>
      </c>
      <c r="K22" s="72">
        <f t="shared" si="6"/>
      </c>
      <c r="L22" s="72">
        <f t="shared" si="2"/>
      </c>
      <c r="M22" s="72">
        <f t="shared" si="3"/>
      </c>
      <c r="N22" s="72">
        <f t="shared" si="7"/>
      </c>
    </row>
    <row r="23" spans="2:14" ht="15">
      <c r="B23" s="82"/>
      <c r="C23" s="109"/>
      <c r="D23" s="109"/>
      <c r="E23" s="109"/>
      <c r="F23" s="109"/>
      <c r="G23" s="115">
        <f t="shared" si="4"/>
      </c>
      <c r="I23" s="72">
        <f t="shared" si="5"/>
      </c>
      <c r="J23" s="72">
        <f t="shared" si="1"/>
      </c>
      <c r="K23" s="72">
        <f t="shared" si="6"/>
      </c>
      <c r="L23" s="72">
        <f t="shared" si="2"/>
      </c>
      <c r="M23" s="72">
        <f t="shared" si="3"/>
      </c>
      <c r="N23" s="72">
        <f t="shared" si="7"/>
      </c>
    </row>
    <row r="24" spans="2:14" ht="15">
      <c r="B24" s="82"/>
      <c r="C24" s="109"/>
      <c r="D24" s="109"/>
      <c r="E24" s="109"/>
      <c r="F24" s="109"/>
      <c r="G24" s="115">
        <f t="shared" si="4"/>
      </c>
      <c r="I24" s="72">
        <f t="shared" si="5"/>
      </c>
      <c r="J24" s="72">
        <f t="shared" si="1"/>
      </c>
      <c r="K24" s="72">
        <f t="shared" si="6"/>
      </c>
      <c r="L24" s="72">
        <f t="shared" si="2"/>
      </c>
      <c r="M24" s="72">
        <f t="shared" si="3"/>
      </c>
      <c r="N24" s="72">
        <f t="shared" si="7"/>
      </c>
    </row>
    <row r="25" spans="2:14" ht="15">
      <c r="B25" s="82"/>
      <c r="C25" s="109"/>
      <c r="D25" s="109"/>
      <c r="E25" s="109"/>
      <c r="F25" s="109"/>
      <c r="G25" s="115">
        <f t="shared" si="4"/>
      </c>
      <c r="I25" s="72">
        <f t="shared" si="5"/>
      </c>
      <c r="J25" s="72">
        <f t="shared" si="1"/>
      </c>
      <c r="K25" s="72">
        <f t="shared" si="6"/>
      </c>
      <c r="L25" s="72">
        <f t="shared" si="2"/>
      </c>
      <c r="M25" s="72">
        <f t="shared" si="3"/>
      </c>
      <c r="N25" s="72">
        <f t="shared" si="7"/>
      </c>
    </row>
    <row r="26" spans="2:14" ht="15">
      <c r="B26" s="82"/>
      <c r="C26" s="109"/>
      <c r="D26" s="109"/>
      <c r="E26" s="109"/>
      <c r="F26" s="109"/>
      <c r="G26" s="115">
        <f t="shared" si="4"/>
      </c>
      <c r="I26" s="72">
        <f t="shared" si="5"/>
      </c>
      <c r="J26" s="72">
        <f t="shared" si="1"/>
      </c>
      <c r="K26" s="72">
        <f t="shared" si="6"/>
      </c>
      <c r="L26" s="72">
        <f t="shared" si="2"/>
      </c>
      <c r="M26" s="72">
        <f t="shared" si="3"/>
      </c>
      <c r="N26" s="72">
        <f t="shared" si="7"/>
      </c>
    </row>
    <row r="27" spans="2:14" ht="15">
      <c r="B27" s="82"/>
      <c r="C27" s="109"/>
      <c r="D27" s="109"/>
      <c r="E27" s="109"/>
      <c r="F27" s="109"/>
      <c r="G27" s="115">
        <f t="shared" si="4"/>
      </c>
      <c r="I27" s="72">
        <f t="shared" si="5"/>
      </c>
      <c r="J27" s="72">
        <f t="shared" si="1"/>
      </c>
      <c r="K27" s="72">
        <f t="shared" si="6"/>
      </c>
      <c r="L27" s="72">
        <f t="shared" si="2"/>
      </c>
      <c r="M27" s="72">
        <f t="shared" si="3"/>
      </c>
      <c r="N27" s="72">
        <f t="shared" si="7"/>
      </c>
    </row>
    <row r="28" spans="2:14" ht="15">
      <c r="B28" s="82"/>
      <c r="C28" s="109"/>
      <c r="D28" s="109"/>
      <c r="E28" s="109"/>
      <c r="F28" s="109"/>
      <c r="G28" s="115">
        <f t="shared" si="4"/>
      </c>
      <c r="I28" s="72">
        <f t="shared" si="5"/>
      </c>
      <c r="J28" s="72">
        <f t="shared" si="1"/>
      </c>
      <c r="K28" s="72">
        <f t="shared" si="6"/>
      </c>
      <c r="L28" s="72">
        <f t="shared" si="2"/>
      </c>
      <c r="M28" s="72">
        <f t="shared" si="3"/>
      </c>
      <c r="N28" s="72">
        <f t="shared" si="7"/>
      </c>
    </row>
    <row r="29" spans="2:14" ht="15">
      <c r="B29" s="82"/>
      <c r="C29" s="109"/>
      <c r="D29" s="109"/>
      <c r="E29" s="109"/>
      <c r="F29" s="109"/>
      <c r="G29" s="115">
        <f t="shared" si="4"/>
      </c>
      <c r="I29" s="72">
        <f t="shared" si="5"/>
      </c>
      <c r="J29" s="72">
        <f t="shared" si="1"/>
      </c>
      <c r="K29" s="72">
        <f t="shared" si="6"/>
      </c>
      <c r="L29" s="72">
        <f t="shared" si="2"/>
      </c>
      <c r="M29" s="72">
        <f t="shared" si="3"/>
      </c>
      <c r="N29" s="72">
        <f t="shared" si="7"/>
      </c>
    </row>
    <row r="30" spans="2:14" ht="15">
      <c r="B30" s="82"/>
      <c r="C30" s="109"/>
      <c r="D30" s="109"/>
      <c r="E30" s="109"/>
      <c r="F30" s="109"/>
      <c r="G30" s="115">
        <f t="shared" si="4"/>
      </c>
      <c r="I30" s="72">
        <f t="shared" si="5"/>
      </c>
      <c r="J30" s="72">
        <f t="shared" si="1"/>
      </c>
      <c r="K30" s="72">
        <f t="shared" si="6"/>
      </c>
      <c r="L30" s="72">
        <f t="shared" si="2"/>
      </c>
      <c r="M30" s="72">
        <f t="shared" si="3"/>
      </c>
      <c r="N30" s="72">
        <f t="shared" si="7"/>
      </c>
    </row>
    <row r="31" spans="2:14" ht="15">
      <c r="B31" s="82"/>
      <c r="C31" s="109"/>
      <c r="D31" s="109"/>
      <c r="E31" s="109"/>
      <c r="F31" s="109"/>
      <c r="G31" s="115">
        <f t="shared" si="4"/>
      </c>
      <c r="I31" s="72">
        <f t="shared" si="5"/>
      </c>
      <c r="J31" s="72">
        <f t="shared" si="1"/>
      </c>
      <c r="K31" s="72">
        <f t="shared" si="6"/>
      </c>
      <c r="L31" s="72">
        <f t="shared" si="2"/>
      </c>
      <c r="M31" s="72">
        <f t="shared" si="3"/>
      </c>
      <c r="N31" s="72">
        <f t="shared" si="7"/>
      </c>
    </row>
    <row r="32" spans="2:14" ht="15">
      <c r="B32" s="82"/>
      <c r="C32" s="109"/>
      <c r="D32" s="109"/>
      <c r="E32" s="109"/>
      <c r="F32" s="109"/>
      <c r="G32" s="115">
        <f t="shared" si="4"/>
      </c>
      <c r="I32" s="72">
        <f t="shared" si="5"/>
      </c>
      <c r="J32" s="72">
        <f t="shared" si="1"/>
      </c>
      <c r="K32" s="72">
        <f t="shared" si="6"/>
      </c>
      <c r="L32" s="72">
        <f t="shared" si="2"/>
      </c>
      <c r="M32" s="72">
        <f t="shared" si="3"/>
      </c>
      <c r="N32" s="72">
        <f t="shared" si="7"/>
      </c>
    </row>
    <row r="33" spans="2:14" ht="15">
      <c r="B33" s="82"/>
      <c r="C33" s="109"/>
      <c r="D33" s="109"/>
      <c r="E33" s="109"/>
      <c r="F33" s="109"/>
      <c r="G33" s="115">
        <f t="shared" si="4"/>
      </c>
      <c r="I33" s="72">
        <f t="shared" si="5"/>
      </c>
      <c r="J33" s="72">
        <f t="shared" si="1"/>
      </c>
      <c r="K33" s="72">
        <f t="shared" si="6"/>
      </c>
      <c r="L33" s="72">
        <f t="shared" si="2"/>
      </c>
      <c r="M33" s="72">
        <f t="shared" si="3"/>
      </c>
      <c r="N33" s="72">
        <f t="shared" si="7"/>
      </c>
    </row>
    <row r="34" spans="2:14" ht="15">
      <c r="B34" s="82"/>
      <c r="C34" s="109"/>
      <c r="D34" s="109"/>
      <c r="E34" s="109"/>
      <c r="F34" s="109"/>
      <c r="G34" s="115">
        <f t="shared" si="4"/>
      </c>
      <c r="I34" s="72">
        <f t="shared" si="5"/>
      </c>
      <c r="J34" s="72">
        <f t="shared" si="1"/>
      </c>
      <c r="K34" s="72">
        <f t="shared" si="6"/>
      </c>
      <c r="L34" s="72">
        <f t="shared" si="2"/>
      </c>
      <c r="M34" s="72">
        <f t="shared" si="3"/>
      </c>
      <c r="N34" s="72">
        <f t="shared" si="7"/>
      </c>
    </row>
    <row r="35" spans="2:14" ht="15">
      <c r="B35" s="82"/>
      <c r="C35" s="109"/>
      <c r="D35" s="109"/>
      <c r="E35" s="109"/>
      <c r="F35" s="109"/>
      <c r="G35" s="115">
        <f t="shared" si="4"/>
      </c>
      <c r="I35" s="72">
        <f t="shared" si="5"/>
      </c>
      <c r="J35" s="72">
        <f t="shared" si="1"/>
      </c>
      <c r="K35" s="72">
        <f t="shared" si="6"/>
      </c>
      <c r="L35" s="72">
        <f t="shared" si="2"/>
      </c>
      <c r="M35" s="72">
        <f t="shared" si="3"/>
      </c>
      <c r="N35" s="72">
        <f t="shared" si="7"/>
      </c>
    </row>
    <row r="36" spans="2:14" ht="15">
      <c r="B36" s="82"/>
      <c r="C36" s="109"/>
      <c r="D36" s="109"/>
      <c r="E36" s="109"/>
      <c r="F36" s="109"/>
      <c r="G36" s="115">
        <f t="shared" si="4"/>
      </c>
      <c r="I36" s="72">
        <f t="shared" si="5"/>
      </c>
      <c r="J36" s="72">
        <f t="shared" si="1"/>
      </c>
      <c r="K36" s="72">
        <f t="shared" si="6"/>
      </c>
      <c r="L36" s="72">
        <f t="shared" si="2"/>
      </c>
      <c r="M36" s="72">
        <f t="shared" si="3"/>
      </c>
      <c r="N36" s="72">
        <f t="shared" si="7"/>
      </c>
    </row>
    <row r="37" spans="2:14" ht="15">
      <c r="B37" s="82"/>
      <c r="C37" s="109"/>
      <c r="D37" s="109"/>
      <c r="E37" s="109"/>
      <c r="F37" s="109"/>
      <c r="G37" s="115">
        <f t="shared" si="4"/>
      </c>
      <c r="I37" s="72">
        <f t="shared" si="5"/>
      </c>
      <c r="J37" s="72">
        <f t="shared" si="1"/>
      </c>
      <c r="K37" s="72">
        <f t="shared" si="6"/>
      </c>
      <c r="L37" s="72">
        <f t="shared" si="2"/>
      </c>
      <c r="M37" s="72">
        <f t="shared" si="3"/>
      </c>
      <c r="N37" s="72">
        <f t="shared" si="7"/>
      </c>
    </row>
    <row r="38" spans="2:14" ht="15">
      <c r="B38" s="82"/>
      <c r="C38" s="109"/>
      <c r="D38" s="109"/>
      <c r="E38" s="109"/>
      <c r="F38" s="109"/>
      <c r="G38" s="115">
        <f t="shared" si="4"/>
      </c>
      <c r="I38" s="72">
        <f t="shared" si="5"/>
      </c>
      <c r="J38" s="72">
        <f t="shared" si="1"/>
      </c>
      <c r="K38" s="72">
        <f t="shared" si="6"/>
      </c>
      <c r="L38" s="72">
        <f t="shared" si="2"/>
      </c>
      <c r="M38" s="72">
        <f t="shared" si="3"/>
      </c>
      <c r="N38" s="72">
        <f t="shared" si="7"/>
      </c>
    </row>
    <row r="39" spans="2:14" ht="15">
      <c r="B39" s="82"/>
      <c r="C39" s="109"/>
      <c r="D39" s="109"/>
      <c r="E39" s="109"/>
      <c r="F39" s="109"/>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5:F38">
    <cfRule type="cellIs" priority="53" dxfId="333" operator="lessThan">
      <formula>0</formula>
    </cfRule>
  </conditionalFormatting>
  <conditionalFormatting sqref="F15:F38">
    <cfRule type="cellIs" priority="52" dxfId="333" operator="lessThan">
      <formula>0</formula>
    </cfRule>
  </conditionalFormatting>
  <conditionalFormatting sqref="F6">
    <cfRule type="cellIs" priority="51" dxfId="0" operator="equal">
      <formula>"""#DIV/0"""</formula>
    </cfRule>
  </conditionalFormatting>
  <conditionalFormatting sqref="F6">
    <cfRule type="cellIs" priority="50" dxfId="0" operator="equal">
      <formula>"""#DIV/0"""</formula>
    </cfRule>
  </conditionalFormatting>
  <conditionalFormatting sqref="F6">
    <cfRule type="cellIs" priority="49" dxfId="0" operator="equal">
      <formula>"""#DIV/0"""</formula>
    </cfRule>
  </conditionalFormatting>
  <conditionalFormatting sqref="F18:F41">
    <cfRule type="cellIs" priority="48" dxfId="333" operator="lessThan">
      <formula>0</formula>
    </cfRule>
  </conditionalFormatting>
  <conditionalFormatting sqref="F6">
    <cfRule type="cellIs" priority="47" dxfId="0" operator="equal">
      <formula>"""#DIV/0"""</formula>
    </cfRule>
  </conditionalFormatting>
  <conditionalFormatting sqref="F18:F41">
    <cfRule type="cellIs" priority="46" dxfId="333" operator="lessThan">
      <formula>0</formula>
    </cfRule>
  </conditionalFormatting>
  <conditionalFormatting sqref="F6">
    <cfRule type="cellIs" priority="45" dxfId="0" operator="equal">
      <formula>"""#DIV/0"""</formula>
    </cfRule>
  </conditionalFormatting>
  <conditionalFormatting sqref="F18:F41">
    <cfRule type="cellIs" priority="44" dxfId="333" operator="lessThan">
      <formula>0</formula>
    </cfRule>
  </conditionalFormatting>
  <conditionalFormatting sqref="F6">
    <cfRule type="cellIs" priority="43" dxfId="0" operator="equal">
      <formula>"""#DIV/0"""</formula>
    </cfRule>
  </conditionalFormatting>
  <conditionalFormatting sqref="F18:F41">
    <cfRule type="cellIs" priority="42" dxfId="333" operator="lessThan">
      <formula>0</formula>
    </cfRule>
  </conditionalFormatting>
  <conditionalFormatting sqref="F6">
    <cfRule type="cellIs" priority="41" dxfId="0" operator="equal">
      <formula>"""#DIV/0"""</formula>
    </cfRule>
  </conditionalFormatting>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B1:P189"/>
  <sheetViews>
    <sheetView showGridLines="0" zoomScalePageLayoutView="0" workbookViewId="0" topLeftCell="A1">
      <selection activeCell="B15" sqref="B15:F189"/>
    </sheetView>
  </sheetViews>
  <sheetFormatPr defaultColWidth="9.140625" defaultRowHeight="15"/>
  <cols>
    <col min="1" max="1" width="9.140625" style="70" customWidth="1"/>
    <col min="2" max="2" width="12.7109375" style="70" customWidth="1"/>
    <col min="3" max="3" width="15.8515625" style="70" bestFit="1" customWidth="1"/>
    <col min="4" max="4" width="25.7109375" style="70" customWidth="1"/>
    <col min="5" max="6" width="15.7109375" style="71" customWidth="1"/>
    <col min="7" max="7" width="9.140625" style="71" customWidth="1"/>
    <col min="8" max="8" width="12.8515625" style="70" customWidth="1"/>
    <col min="9" max="9" width="9.140625" style="70" hidden="1" customWidth="1"/>
    <col min="10" max="10" width="10.00390625" style="70" hidden="1" customWidth="1"/>
    <col min="11" max="15" width="9.140625" style="70" hidden="1" customWidth="1"/>
    <col min="16" max="16384" width="9.140625" style="70" customWidth="1"/>
  </cols>
  <sheetData>
    <row r="1" spans="5:11" ht="18.75">
      <c r="E1" s="74" t="s">
        <v>13</v>
      </c>
      <c r="F1" s="74">
        <f>IF(Cover!D8="","",Cover!D8)</f>
      </c>
      <c r="J1" s="70" t="s">
        <v>21</v>
      </c>
      <c r="K1" s="70">
        <f>Cover!J12</f>
        <v>0</v>
      </c>
    </row>
    <row r="2" spans="5:6" ht="15.75" thickBot="1">
      <c r="E2" s="75">
        <f>IF(Cover!L3="","",Cover!L3)</f>
      </c>
      <c r="F2" s="75">
        <f>IF(Cover!L4="","",Cover!L4)</f>
      </c>
    </row>
    <row r="3" spans="2:7" ht="15.75" thickBot="1">
      <c r="B3" s="308"/>
      <c r="C3" s="309"/>
      <c r="D3" s="309"/>
      <c r="E3" s="86">
        <f>E14</f>
      </c>
      <c r="F3" s="88">
        <f>F14</f>
      </c>
      <c r="G3" s="92" t="s">
        <v>24</v>
      </c>
    </row>
    <row r="4" spans="2:10" ht="15.75" thickBot="1">
      <c r="B4" s="310" t="s">
        <v>23</v>
      </c>
      <c r="C4" s="311"/>
      <c r="D4" s="311"/>
      <c r="E4" s="87">
        <f>COUNT(E15:E189)</f>
        <v>0</v>
      </c>
      <c r="F4" s="89">
        <f>COUNT(F15:F189)</f>
        <v>0</v>
      </c>
      <c r="G4" s="93">
        <f>F4-E4</f>
        <v>0</v>
      </c>
      <c r="J4" s="70" t="s">
        <v>262</v>
      </c>
    </row>
    <row r="5" spans="2:11" ht="15">
      <c r="B5" s="306" t="str">
        <f>"Number "&amp;Cover!$K$13&amp;"  (&gt;="&amp;Cover!$J$13&amp;")"</f>
        <v>Number   (&gt;=)</v>
      </c>
      <c r="C5" s="307"/>
      <c r="D5" s="307"/>
      <c r="E5" s="77">
        <f>COUNTIF(E15:E189,"&gt;="&amp;K5)</f>
        <v>0</v>
      </c>
      <c r="F5" s="90">
        <f>COUNTIF(F15:F189,"&gt;="&amp;K5)</f>
        <v>0</v>
      </c>
      <c r="G5" s="94">
        <f>F5-E5</f>
        <v>0</v>
      </c>
      <c r="J5" s="70" t="s">
        <v>25</v>
      </c>
      <c r="K5" s="70">
        <f>Cover!J13</f>
        <v>0</v>
      </c>
    </row>
    <row r="6" spans="2:11" ht="15.75" thickBot="1">
      <c r="B6" s="304" t="str">
        <f>"Percent "&amp;Cover!$K$13&amp;"  (&gt;="&amp;Cover!$J$13&amp;")"</f>
        <v>Percent   (&gt;=)</v>
      </c>
      <c r="C6" s="305"/>
      <c r="D6" s="305"/>
      <c r="E6" s="78">
        <f>IF(E4=0,0,E5/E4)</f>
        <v>0</v>
      </c>
      <c r="F6" s="91">
        <f>IF(F4=0,0,F5/F4)</f>
        <v>0</v>
      </c>
      <c r="G6" s="95">
        <f aca="true" t="shared" si="0" ref="G6:G12">F6-E6</f>
        <v>0</v>
      </c>
      <c r="J6" s="70" t="s">
        <v>22</v>
      </c>
      <c r="K6" s="70">
        <f>Cover!J14</f>
        <v>0</v>
      </c>
    </row>
    <row r="7" spans="2:11" ht="15">
      <c r="B7" s="306" t="str">
        <f>"Number "&amp;Cover!$K$14&amp;" (Between "&amp;Cover!$J$14&amp;" &amp; "&amp;Cover!$J$13-1&amp;")"</f>
        <v>Number  (Between  &amp; -1)</v>
      </c>
      <c r="C7" s="307"/>
      <c r="D7" s="307"/>
      <c r="E7" s="77">
        <f>COUNTIF(E$15:E$189,"&gt;="&amp;$K$6)-COUNTIF(E$15:E$189,"&gt;="&amp;$K$5)</f>
        <v>0</v>
      </c>
      <c r="F7" s="90">
        <f>COUNTIF(F$15:F$189,"&gt;="&amp;$K$6)-COUNTIF(F$15:F$189,"&gt;="&amp;$K$5)</f>
        <v>0</v>
      </c>
      <c r="G7" s="94">
        <f t="shared" si="0"/>
        <v>0</v>
      </c>
      <c r="J7" s="70" t="s">
        <v>108</v>
      </c>
      <c r="K7" s="70">
        <f>Cover!J15</f>
        <v>0</v>
      </c>
    </row>
    <row r="8" spans="2:7" ht="15.75" thickBot="1">
      <c r="B8" s="304" t="str">
        <f>"Percent "&amp;Cover!$K$14&amp;" (Between "&amp;Cover!$J$14&amp;" &amp; "&amp;Cover!$J$13-1&amp;")"</f>
        <v>Percent  (Between  &amp; -1)</v>
      </c>
      <c r="C8" s="305"/>
      <c r="D8" s="305"/>
      <c r="E8" s="78">
        <f>IF(E4=0,0,E7/E4)</f>
        <v>0</v>
      </c>
      <c r="F8" s="91">
        <f>IF(F4=0,0,F7/F4)</f>
        <v>0</v>
      </c>
      <c r="G8" s="95">
        <f t="shared" si="0"/>
        <v>0</v>
      </c>
    </row>
    <row r="9" spans="2:9" ht="15">
      <c r="B9" s="306" t="str">
        <f>"Number "&amp;Cover!$K$15&amp;" (Between "&amp;Cover!$J$15&amp;" &amp; "&amp;Cover!$J$14-1&amp;")"</f>
        <v>Number  (Between  &amp; -1)</v>
      </c>
      <c r="C9" s="307"/>
      <c r="D9" s="307"/>
      <c r="E9" s="77">
        <f>COUNTIF(E$15:E$189,"&gt;="&amp;$K$7)-COUNTIF(E$15:E$189,"&gt;="&amp;$K$6)</f>
        <v>0</v>
      </c>
      <c r="F9" s="90">
        <f>COUNTIF(F$15:F$189,"&gt;="&amp;$K$7)-COUNTIF(F$15:F$189,"&gt;="&amp;$K$6)</f>
        <v>0</v>
      </c>
      <c r="G9" s="96">
        <f t="shared" si="0"/>
        <v>0</v>
      </c>
      <c r="I9" s="80"/>
    </row>
    <row r="10" spans="2:7" ht="15.75" thickBot="1">
      <c r="B10" s="304" t="str">
        <f>"Percent "&amp;Cover!$K$15&amp;" (Between "&amp;Cover!$J$15&amp;" &amp; "&amp;Cover!$J$14-1&amp;")"</f>
        <v>Percent  (Between  &amp; -1)</v>
      </c>
      <c r="C10" s="305"/>
      <c r="D10" s="305"/>
      <c r="E10" s="78">
        <f>IF(E4=0,0,E9/E4)</f>
        <v>0</v>
      </c>
      <c r="F10" s="91">
        <f>IF(F4=0,0,F9/F4)</f>
        <v>0</v>
      </c>
      <c r="G10" s="95">
        <f t="shared" si="0"/>
        <v>0</v>
      </c>
    </row>
    <row r="11" spans="2:7" ht="15">
      <c r="B11" s="306" t="str">
        <f>"Number "&amp;Cover!$K$16&amp;" (Between "&amp;Cover!$J$16&amp;" &amp; "&amp;Cover!$J$15-1&amp;")"</f>
        <v>Number  (Between  &amp; -1)</v>
      </c>
      <c r="C11" s="307"/>
      <c r="D11" s="307"/>
      <c r="E11" s="77">
        <f>COUNTIF(E$15:E$189,"&lt;"&amp;$K$7)</f>
        <v>0</v>
      </c>
      <c r="F11" s="90">
        <f>COUNTIF(F$15:F$189,"&lt;"&amp;$K$7)</f>
        <v>0</v>
      </c>
      <c r="G11" s="96">
        <f t="shared" si="0"/>
        <v>0</v>
      </c>
    </row>
    <row r="12" spans="2:14" ht="15.75" thickBot="1">
      <c r="B12" s="304" t="str">
        <f>"Percent "&amp;Cover!$K$16&amp;" (Between "&amp;Cover!$J$16&amp;" &amp; "&amp;Cover!$J$15-1&amp;")"</f>
        <v>Percent  (Between  &amp; -1)</v>
      </c>
      <c r="C12" s="305"/>
      <c r="D12" s="305"/>
      <c r="E12" s="78">
        <f>IF(E4=0,0,E11/E4)</f>
        <v>0</v>
      </c>
      <c r="F12" s="91">
        <f>IF(F4=0,0,F11/F4)</f>
        <v>0</v>
      </c>
      <c r="G12" s="95">
        <f t="shared" si="0"/>
        <v>0</v>
      </c>
      <c r="I12" s="85" t="e">
        <f>#VALUE!</f>
        <v>#VALUE!</v>
      </c>
      <c r="J12" s="85" t="e">
        <f>#VALUE!</f>
        <v>#VALUE!</v>
      </c>
      <c r="K12" s="85" t="e">
        <f>#VALUE!</f>
        <v>#VALUE!</v>
      </c>
      <c r="L12" s="85" t="e">
        <f>#VALUE!</f>
        <v>#VALUE!</v>
      </c>
      <c r="M12" s="85" t="e">
        <f>#VALUE!</f>
        <v>#VALUE!</v>
      </c>
      <c r="N12" s="85" t="e">
        <f>#VALUE!</f>
        <v>#VALUE!</v>
      </c>
    </row>
    <row r="13" ht="15.75" thickBot="1"/>
    <row r="14" spans="2:16" ht="54" customHeight="1" thickBot="1">
      <c r="B14" s="110" t="s">
        <v>263</v>
      </c>
      <c r="C14" s="111" t="s">
        <v>1</v>
      </c>
      <c r="D14" s="112" t="s">
        <v>0</v>
      </c>
      <c r="E14" s="113">
        <f>IF(Cover!J3="","",Cover!J3)</f>
      </c>
      <c r="F14" s="113">
        <f>IF(Cover!J4="","",Cover!J4)</f>
      </c>
      <c r="G14" s="114" t="s">
        <v>20</v>
      </c>
      <c r="I14" s="73" t="s">
        <v>77</v>
      </c>
      <c r="J14" s="73" t="s">
        <v>78</v>
      </c>
      <c r="K14" s="79" t="s">
        <v>106</v>
      </c>
      <c r="L14" s="73" t="s">
        <v>104</v>
      </c>
      <c r="M14" s="73" t="s">
        <v>105</v>
      </c>
      <c r="N14" s="73" t="s">
        <v>107</v>
      </c>
      <c r="P14" s="81" t="s">
        <v>75</v>
      </c>
    </row>
    <row r="15" spans="2:14" ht="15">
      <c r="B15" s="65"/>
      <c r="C15" s="66"/>
      <c r="D15" s="66"/>
      <c r="E15" s="102"/>
      <c r="F15" s="102"/>
      <c r="G15" s="67">
        <f>IF(F15="","",F15-E15)</f>
      </c>
      <c r="I15" s="72">
        <f>IF(E15&gt;=$K$5,"",IF(E15&gt;=$K$6,($D15&amp;", "),""))</f>
      </c>
      <c r="J15" s="72">
        <f aca="true" t="shared" si="1" ref="J15:J78">IF(E15&gt;=$K$6,"",IF(E15&gt;=$K$7,($D15&amp;", "),""))</f>
      </c>
      <c r="K15" s="72">
        <f>IF($E15="","",IF($E15&lt;$K$7,$D15&amp;", ",""))</f>
      </c>
      <c r="L15" s="72">
        <f aca="true" t="shared" si="2" ref="L15:L78">IF(F15&gt;=$K$5,"",IF(F15&gt;=$K$6,($D15&amp;", "),""))</f>
      </c>
      <c r="M15" s="72">
        <f aca="true" t="shared" si="3" ref="M15:M78">IF(F15&gt;=$K$6,"",IF(F15&gt;=$K$7,($D15&amp;", "),""))</f>
      </c>
      <c r="N15" s="72">
        <f>IF($F15="","",IF($F15&lt;$K$7,$D15&amp;", ",""))</f>
      </c>
    </row>
    <row r="16" spans="2:14" ht="15">
      <c r="B16" s="82"/>
      <c r="C16" s="109"/>
      <c r="D16" s="109"/>
      <c r="E16" s="97"/>
      <c r="F16" s="97"/>
      <c r="G16" s="115">
        <f aca="true" t="shared" si="4" ref="G16:G79">IF(F16="","",F16-E16)</f>
      </c>
      <c r="I16" s="72">
        <f aca="true" t="shared" si="5" ref="I16:I79">IF(E16&gt;=$K$5,"",IF(E16&gt;=$K$6,($D16&amp;", "),""))</f>
      </c>
      <c r="J16" s="72">
        <f t="shared" si="1"/>
      </c>
      <c r="K16" s="72">
        <f aca="true" t="shared" si="6" ref="K16:K79">IF($E16="","",IF($E16&lt;$K$7,$D16&amp;", ",""))</f>
      </c>
      <c r="L16" s="72">
        <f t="shared" si="2"/>
      </c>
      <c r="M16" s="72">
        <f t="shared" si="3"/>
      </c>
      <c r="N16" s="72">
        <f aca="true" t="shared" si="7" ref="N16:N79">IF($F16="","",IF($F16&lt;$K$7,$D16&amp;", ",""))</f>
      </c>
    </row>
    <row r="17" spans="2:14" ht="15">
      <c r="B17" s="82"/>
      <c r="C17" s="109"/>
      <c r="D17" s="109"/>
      <c r="E17" s="97"/>
      <c r="F17" s="97"/>
      <c r="G17" s="115">
        <f t="shared" si="4"/>
      </c>
      <c r="I17" s="72">
        <f t="shared" si="5"/>
      </c>
      <c r="J17" s="72">
        <f t="shared" si="1"/>
      </c>
      <c r="K17" s="72">
        <f t="shared" si="6"/>
      </c>
      <c r="L17" s="72">
        <f t="shared" si="2"/>
      </c>
      <c r="M17" s="72">
        <f t="shared" si="3"/>
      </c>
      <c r="N17" s="72">
        <f t="shared" si="7"/>
      </c>
    </row>
    <row r="18" spans="2:14" ht="15">
      <c r="B18" s="82"/>
      <c r="C18" s="109"/>
      <c r="D18" s="109"/>
      <c r="E18" s="97"/>
      <c r="F18" s="97"/>
      <c r="G18" s="115">
        <f t="shared" si="4"/>
      </c>
      <c r="I18" s="72">
        <f t="shared" si="5"/>
      </c>
      <c r="J18" s="72">
        <f t="shared" si="1"/>
      </c>
      <c r="K18" s="72">
        <f t="shared" si="6"/>
      </c>
      <c r="L18" s="72">
        <f t="shared" si="2"/>
      </c>
      <c r="M18" s="72">
        <f t="shared" si="3"/>
      </c>
      <c r="N18" s="72">
        <f t="shared" si="7"/>
      </c>
    </row>
    <row r="19" spans="2:14" ht="15">
      <c r="B19" s="82"/>
      <c r="C19" s="109"/>
      <c r="D19" s="109"/>
      <c r="E19" s="97"/>
      <c r="F19" s="97"/>
      <c r="G19" s="115">
        <f t="shared" si="4"/>
      </c>
      <c r="I19" s="72">
        <f t="shared" si="5"/>
      </c>
      <c r="J19" s="72">
        <f t="shared" si="1"/>
      </c>
      <c r="K19" s="72">
        <f t="shared" si="6"/>
      </c>
      <c r="L19" s="72">
        <f t="shared" si="2"/>
      </c>
      <c r="M19" s="72">
        <f t="shared" si="3"/>
      </c>
      <c r="N19" s="72">
        <f t="shared" si="7"/>
      </c>
    </row>
    <row r="20" spans="2:14" ht="15">
      <c r="B20" s="82"/>
      <c r="C20" s="109"/>
      <c r="D20" s="109"/>
      <c r="E20" s="97"/>
      <c r="F20" s="97"/>
      <c r="G20" s="115">
        <f t="shared" si="4"/>
      </c>
      <c r="I20" s="72">
        <f t="shared" si="5"/>
      </c>
      <c r="J20" s="72">
        <f t="shared" si="1"/>
      </c>
      <c r="K20" s="72">
        <f t="shared" si="6"/>
      </c>
      <c r="L20" s="72">
        <f t="shared" si="2"/>
      </c>
      <c r="M20" s="72">
        <f t="shared" si="3"/>
      </c>
      <c r="N20" s="72">
        <f t="shared" si="7"/>
      </c>
    </row>
    <row r="21" spans="2:14" ht="15">
      <c r="B21" s="82"/>
      <c r="C21" s="109"/>
      <c r="D21" s="109"/>
      <c r="E21" s="97"/>
      <c r="F21" s="97"/>
      <c r="G21" s="115">
        <f t="shared" si="4"/>
      </c>
      <c r="I21" s="72">
        <f t="shared" si="5"/>
      </c>
      <c r="J21" s="72">
        <f t="shared" si="1"/>
      </c>
      <c r="K21" s="72">
        <f t="shared" si="6"/>
      </c>
      <c r="L21" s="72">
        <f t="shared" si="2"/>
      </c>
      <c r="M21" s="72">
        <f t="shared" si="3"/>
      </c>
      <c r="N21" s="72">
        <f t="shared" si="7"/>
      </c>
    </row>
    <row r="22" spans="2:14" ht="15">
      <c r="B22" s="82"/>
      <c r="C22" s="109"/>
      <c r="D22" s="109"/>
      <c r="E22" s="97"/>
      <c r="F22" s="97"/>
      <c r="G22" s="115">
        <f t="shared" si="4"/>
      </c>
      <c r="I22" s="72">
        <f t="shared" si="5"/>
      </c>
      <c r="J22" s="72">
        <f t="shared" si="1"/>
      </c>
      <c r="K22" s="72">
        <f t="shared" si="6"/>
      </c>
      <c r="L22" s="72">
        <f t="shared" si="2"/>
      </c>
      <c r="M22" s="72">
        <f t="shared" si="3"/>
      </c>
      <c r="N22" s="72">
        <f t="shared" si="7"/>
      </c>
    </row>
    <row r="23" spans="2:14" ht="15">
      <c r="B23" s="82"/>
      <c r="C23" s="109"/>
      <c r="D23" s="109"/>
      <c r="E23" s="97"/>
      <c r="F23" s="97"/>
      <c r="G23" s="115">
        <f t="shared" si="4"/>
      </c>
      <c r="I23" s="72">
        <f t="shared" si="5"/>
      </c>
      <c r="J23" s="72">
        <f t="shared" si="1"/>
      </c>
      <c r="K23" s="72">
        <f t="shared" si="6"/>
      </c>
      <c r="L23" s="72">
        <f t="shared" si="2"/>
      </c>
      <c r="M23" s="72">
        <f t="shared" si="3"/>
      </c>
      <c r="N23" s="72">
        <f t="shared" si="7"/>
      </c>
    </row>
    <row r="24" spans="2:14" ht="15">
      <c r="B24" s="82"/>
      <c r="C24" s="109"/>
      <c r="D24" s="109"/>
      <c r="E24" s="97"/>
      <c r="F24" s="97"/>
      <c r="G24" s="115">
        <f t="shared" si="4"/>
      </c>
      <c r="I24" s="72">
        <f t="shared" si="5"/>
      </c>
      <c r="J24" s="72">
        <f t="shared" si="1"/>
      </c>
      <c r="K24" s="72">
        <f t="shared" si="6"/>
      </c>
      <c r="L24" s="72">
        <f t="shared" si="2"/>
      </c>
      <c r="M24" s="72">
        <f t="shared" si="3"/>
      </c>
      <c r="N24" s="72">
        <f t="shared" si="7"/>
      </c>
    </row>
    <row r="25" spans="2:14" ht="15">
      <c r="B25" s="82"/>
      <c r="C25" s="109"/>
      <c r="D25" s="109"/>
      <c r="E25" s="97"/>
      <c r="F25" s="97"/>
      <c r="G25" s="115">
        <f t="shared" si="4"/>
      </c>
      <c r="I25" s="72">
        <f t="shared" si="5"/>
      </c>
      <c r="J25" s="72">
        <f t="shared" si="1"/>
      </c>
      <c r="K25" s="72">
        <f t="shared" si="6"/>
      </c>
      <c r="L25" s="72">
        <f t="shared" si="2"/>
      </c>
      <c r="M25" s="72">
        <f t="shared" si="3"/>
      </c>
      <c r="N25" s="72">
        <f t="shared" si="7"/>
      </c>
    </row>
    <row r="26" spans="2:14" ht="15">
      <c r="B26" s="82"/>
      <c r="C26" s="109"/>
      <c r="D26" s="109"/>
      <c r="E26" s="97"/>
      <c r="F26" s="97"/>
      <c r="G26" s="115">
        <f t="shared" si="4"/>
      </c>
      <c r="I26" s="72">
        <f t="shared" si="5"/>
      </c>
      <c r="J26" s="72">
        <f t="shared" si="1"/>
      </c>
      <c r="K26" s="72">
        <f t="shared" si="6"/>
      </c>
      <c r="L26" s="72">
        <f t="shared" si="2"/>
      </c>
      <c r="M26" s="72">
        <f t="shared" si="3"/>
      </c>
      <c r="N26" s="72">
        <f t="shared" si="7"/>
      </c>
    </row>
    <row r="27" spans="2:14" ht="15">
      <c r="B27" s="82"/>
      <c r="C27" s="109"/>
      <c r="D27" s="109"/>
      <c r="E27" s="97"/>
      <c r="F27" s="97"/>
      <c r="G27" s="115">
        <f t="shared" si="4"/>
      </c>
      <c r="I27" s="72">
        <f t="shared" si="5"/>
      </c>
      <c r="J27" s="72">
        <f t="shared" si="1"/>
      </c>
      <c r="K27" s="72">
        <f t="shared" si="6"/>
      </c>
      <c r="L27" s="72">
        <f t="shared" si="2"/>
      </c>
      <c r="M27" s="72">
        <f t="shared" si="3"/>
      </c>
      <c r="N27" s="72">
        <f t="shared" si="7"/>
      </c>
    </row>
    <row r="28" spans="2:14" ht="15">
      <c r="B28" s="82"/>
      <c r="C28" s="109"/>
      <c r="D28" s="109"/>
      <c r="E28" s="97"/>
      <c r="F28" s="97"/>
      <c r="G28" s="115">
        <f t="shared" si="4"/>
      </c>
      <c r="I28" s="72">
        <f t="shared" si="5"/>
      </c>
      <c r="J28" s="72">
        <f t="shared" si="1"/>
      </c>
      <c r="K28" s="72">
        <f t="shared" si="6"/>
      </c>
      <c r="L28" s="72">
        <f t="shared" si="2"/>
      </c>
      <c r="M28" s="72">
        <f t="shared" si="3"/>
      </c>
      <c r="N28" s="72">
        <f t="shared" si="7"/>
      </c>
    </row>
    <row r="29" spans="2:14" ht="15">
      <c r="B29" s="82"/>
      <c r="C29" s="109"/>
      <c r="D29" s="109"/>
      <c r="E29" s="97"/>
      <c r="F29" s="97"/>
      <c r="G29" s="115">
        <f t="shared" si="4"/>
      </c>
      <c r="I29" s="72">
        <f t="shared" si="5"/>
      </c>
      <c r="J29" s="72">
        <f t="shared" si="1"/>
      </c>
      <c r="K29" s="72">
        <f t="shared" si="6"/>
      </c>
      <c r="L29" s="72">
        <f t="shared" si="2"/>
      </c>
      <c r="M29" s="72">
        <f t="shared" si="3"/>
      </c>
      <c r="N29" s="72">
        <f t="shared" si="7"/>
      </c>
    </row>
    <row r="30" spans="2:14" ht="15">
      <c r="B30" s="82"/>
      <c r="C30" s="109"/>
      <c r="D30" s="109"/>
      <c r="E30" s="97"/>
      <c r="F30" s="97"/>
      <c r="G30" s="115">
        <f t="shared" si="4"/>
      </c>
      <c r="I30" s="72">
        <f t="shared" si="5"/>
      </c>
      <c r="J30" s="72">
        <f t="shared" si="1"/>
      </c>
      <c r="K30" s="72">
        <f t="shared" si="6"/>
      </c>
      <c r="L30" s="72">
        <f t="shared" si="2"/>
      </c>
      <c r="M30" s="72">
        <f t="shared" si="3"/>
      </c>
      <c r="N30" s="72">
        <f t="shared" si="7"/>
      </c>
    </row>
    <row r="31" spans="2:14" ht="15">
      <c r="B31" s="82"/>
      <c r="C31" s="109"/>
      <c r="D31" s="109"/>
      <c r="E31" s="97"/>
      <c r="F31" s="97"/>
      <c r="G31" s="115">
        <f t="shared" si="4"/>
      </c>
      <c r="I31" s="72">
        <f t="shared" si="5"/>
      </c>
      <c r="J31" s="72">
        <f t="shared" si="1"/>
      </c>
      <c r="K31" s="72">
        <f t="shared" si="6"/>
      </c>
      <c r="L31" s="72">
        <f t="shared" si="2"/>
      </c>
      <c r="M31" s="72">
        <f t="shared" si="3"/>
      </c>
      <c r="N31" s="72">
        <f t="shared" si="7"/>
      </c>
    </row>
    <row r="32" spans="2:14" ht="15">
      <c r="B32" s="82"/>
      <c r="C32" s="109"/>
      <c r="D32" s="109"/>
      <c r="E32" s="97"/>
      <c r="F32" s="97"/>
      <c r="G32" s="115">
        <f t="shared" si="4"/>
      </c>
      <c r="I32" s="72">
        <f t="shared" si="5"/>
      </c>
      <c r="J32" s="72">
        <f t="shared" si="1"/>
      </c>
      <c r="K32" s="72">
        <f t="shared" si="6"/>
      </c>
      <c r="L32" s="72">
        <f t="shared" si="2"/>
      </c>
      <c r="M32" s="72">
        <f t="shared" si="3"/>
      </c>
      <c r="N32" s="72">
        <f t="shared" si="7"/>
      </c>
    </row>
    <row r="33" spans="2:14" ht="15">
      <c r="B33" s="82"/>
      <c r="C33" s="109"/>
      <c r="D33" s="109"/>
      <c r="E33" s="97"/>
      <c r="F33" s="97"/>
      <c r="G33" s="115">
        <f t="shared" si="4"/>
      </c>
      <c r="I33" s="72">
        <f t="shared" si="5"/>
      </c>
      <c r="J33" s="72">
        <f t="shared" si="1"/>
      </c>
      <c r="K33" s="72">
        <f t="shared" si="6"/>
      </c>
      <c r="L33" s="72">
        <f t="shared" si="2"/>
      </c>
      <c r="M33" s="72">
        <f t="shared" si="3"/>
      </c>
      <c r="N33" s="72">
        <f t="shared" si="7"/>
      </c>
    </row>
    <row r="34" spans="2:14" ht="15">
      <c r="B34" s="82"/>
      <c r="C34" s="109"/>
      <c r="D34" s="109"/>
      <c r="E34" s="97"/>
      <c r="F34" s="97"/>
      <c r="G34" s="115">
        <f t="shared" si="4"/>
      </c>
      <c r="I34" s="72">
        <f t="shared" si="5"/>
      </c>
      <c r="J34" s="72">
        <f t="shared" si="1"/>
      </c>
      <c r="K34" s="72">
        <f t="shared" si="6"/>
      </c>
      <c r="L34" s="72">
        <f t="shared" si="2"/>
      </c>
      <c r="M34" s="72">
        <f t="shared" si="3"/>
      </c>
      <c r="N34" s="72">
        <f t="shared" si="7"/>
      </c>
    </row>
    <row r="35" spans="2:14" ht="15">
      <c r="B35" s="82"/>
      <c r="C35" s="109"/>
      <c r="D35" s="109"/>
      <c r="E35" s="97"/>
      <c r="F35" s="97"/>
      <c r="G35" s="115">
        <f t="shared" si="4"/>
      </c>
      <c r="I35" s="72">
        <f t="shared" si="5"/>
      </c>
      <c r="J35" s="72">
        <f t="shared" si="1"/>
      </c>
      <c r="K35" s="72">
        <f t="shared" si="6"/>
      </c>
      <c r="L35" s="72">
        <f t="shared" si="2"/>
      </c>
      <c r="M35" s="72">
        <f t="shared" si="3"/>
      </c>
      <c r="N35" s="72">
        <f t="shared" si="7"/>
      </c>
    </row>
    <row r="36" spans="2:14" ht="15">
      <c r="B36" s="82"/>
      <c r="C36" s="109"/>
      <c r="D36" s="109"/>
      <c r="E36" s="97"/>
      <c r="F36" s="97"/>
      <c r="G36" s="115">
        <f t="shared" si="4"/>
      </c>
      <c r="I36" s="72">
        <f t="shared" si="5"/>
      </c>
      <c r="J36" s="72">
        <f t="shared" si="1"/>
      </c>
      <c r="K36" s="72">
        <f t="shared" si="6"/>
      </c>
      <c r="L36" s="72">
        <f t="shared" si="2"/>
      </c>
      <c r="M36" s="72">
        <f t="shared" si="3"/>
      </c>
      <c r="N36" s="72">
        <f t="shared" si="7"/>
      </c>
    </row>
    <row r="37" spans="2:14" ht="15">
      <c r="B37" s="82"/>
      <c r="C37" s="109"/>
      <c r="D37" s="109"/>
      <c r="E37" s="97"/>
      <c r="F37" s="97"/>
      <c r="G37" s="115">
        <f t="shared" si="4"/>
      </c>
      <c r="I37" s="72">
        <f t="shared" si="5"/>
      </c>
      <c r="J37" s="72">
        <f t="shared" si="1"/>
      </c>
      <c r="K37" s="72">
        <f t="shared" si="6"/>
      </c>
      <c r="L37" s="72">
        <f t="shared" si="2"/>
      </c>
      <c r="M37" s="72">
        <f t="shared" si="3"/>
      </c>
      <c r="N37" s="72">
        <f t="shared" si="7"/>
      </c>
    </row>
    <row r="38" spans="2:14" ht="15">
      <c r="B38" s="82"/>
      <c r="C38" s="109"/>
      <c r="D38" s="109"/>
      <c r="E38" s="97"/>
      <c r="F38" s="97"/>
      <c r="G38" s="115">
        <f t="shared" si="4"/>
      </c>
      <c r="I38" s="72">
        <f t="shared" si="5"/>
      </c>
      <c r="J38" s="72">
        <f t="shared" si="1"/>
      </c>
      <c r="K38" s="72">
        <f t="shared" si="6"/>
      </c>
      <c r="L38" s="72">
        <f t="shared" si="2"/>
      </c>
      <c r="M38" s="72">
        <f t="shared" si="3"/>
      </c>
      <c r="N38" s="72">
        <f t="shared" si="7"/>
      </c>
    </row>
    <row r="39" spans="2:14" ht="15">
      <c r="B39" s="82"/>
      <c r="C39" s="109"/>
      <c r="D39" s="109"/>
      <c r="E39" s="97"/>
      <c r="F39" s="97"/>
      <c r="G39" s="115">
        <f t="shared" si="4"/>
      </c>
      <c r="I39" s="72">
        <f t="shared" si="5"/>
      </c>
      <c r="J39" s="72">
        <f t="shared" si="1"/>
      </c>
      <c r="K39" s="72">
        <f t="shared" si="6"/>
      </c>
      <c r="L39" s="72">
        <f t="shared" si="2"/>
      </c>
      <c r="M39" s="72">
        <f t="shared" si="3"/>
      </c>
      <c r="N39" s="72">
        <f t="shared" si="7"/>
      </c>
    </row>
    <row r="40" spans="2:14" ht="15">
      <c r="B40" s="82"/>
      <c r="C40" s="109"/>
      <c r="D40" s="109"/>
      <c r="E40" s="109"/>
      <c r="F40" s="109"/>
      <c r="G40" s="115">
        <f t="shared" si="4"/>
      </c>
      <c r="I40" s="72">
        <f t="shared" si="5"/>
      </c>
      <c r="J40" s="72">
        <f t="shared" si="1"/>
      </c>
      <c r="K40" s="72">
        <f t="shared" si="6"/>
      </c>
      <c r="L40" s="72">
        <f t="shared" si="2"/>
      </c>
      <c r="M40" s="72">
        <f t="shared" si="3"/>
      </c>
      <c r="N40" s="72">
        <f t="shared" si="7"/>
      </c>
    </row>
    <row r="41" spans="2:14" ht="15">
      <c r="B41" s="82"/>
      <c r="C41" s="109"/>
      <c r="D41" s="109"/>
      <c r="E41" s="109"/>
      <c r="F41" s="109"/>
      <c r="G41" s="115">
        <f t="shared" si="4"/>
      </c>
      <c r="I41" s="72">
        <f t="shared" si="5"/>
      </c>
      <c r="J41" s="72">
        <f t="shared" si="1"/>
      </c>
      <c r="K41" s="72">
        <f t="shared" si="6"/>
      </c>
      <c r="L41" s="72">
        <f t="shared" si="2"/>
      </c>
      <c r="M41" s="72">
        <f t="shared" si="3"/>
      </c>
      <c r="N41" s="72">
        <f t="shared" si="7"/>
      </c>
    </row>
    <row r="42" spans="2:14" ht="15">
      <c r="B42" s="82"/>
      <c r="C42" s="109"/>
      <c r="D42" s="109"/>
      <c r="E42" s="109"/>
      <c r="F42" s="109"/>
      <c r="G42" s="115">
        <f t="shared" si="4"/>
      </c>
      <c r="I42" s="72">
        <f t="shared" si="5"/>
      </c>
      <c r="J42" s="72">
        <f t="shared" si="1"/>
      </c>
      <c r="K42" s="72">
        <f t="shared" si="6"/>
      </c>
      <c r="L42" s="72">
        <f t="shared" si="2"/>
      </c>
      <c r="M42" s="72">
        <f t="shared" si="3"/>
      </c>
      <c r="N42" s="72">
        <f t="shared" si="7"/>
      </c>
    </row>
    <row r="43" spans="2:14" ht="15">
      <c r="B43" s="82"/>
      <c r="C43" s="109"/>
      <c r="D43" s="109"/>
      <c r="E43" s="109"/>
      <c r="F43" s="109"/>
      <c r="G43" s="115">
        <f t="shared" si="4"/>
      </c>
      <c r="I43" s="72">
        <f t="shared" si="5"/>
      </c>
      <c r="J43" s="72">
        <f t="shared" si="1"/>
      </c>
      <c r="K43" s="72">
        <f t="shared" si="6"/>
      </c>
      <c r="L43" s="72">
        <f t="shared" si="2"/>
      </c>
      <c r="M43" s="72">
        <f t="shared" si="3"/>
      </c>
      <c r="N43" s="72">
        <f t="shared" si="7"/>
      </c>
    </row>
    <row r="44" spans="2:14" ht="15">
      <c r="B44" s="82"/>
      <c r="C44" s="109"/>
      <c r="D44" s="109"/>
      <c r="E44" s="109"/>
      <c r="F44" s="109"/>
      <c r="G44" s="115">
        <f t="shared" si="4"/>
      </c>
      <c r="I44" s="72">
        <f t="shared" si="5"/>
      </c>
      <c r="J44" s="72">
        <f t="shared" si="1"/>
      </c>
      <c r="K44" s="72">
        <f t="shared" si="6"/>
      </c>
      <c r="L44" s="72">
        <f t="shared" si="2"/>
      </c>
      <c r="M44" s="72">
        <f t="shared" si="3"/>
      </c>
      <c r="N44" s="72">
        <f t="shared" si="7"/>
      </c>
    </row>
    <row r="45" spans="2:14" ht="15">
      <c r="B45" s="82"/>
      <c r="C45" s="109"/>
      <c r="D45" s="109"/>
      <c r="E45" s="109"/>
      <c r="F45" s="109"/>
      <c r="G45" s="115">
        <f t="shared" si="4"/>
      </c>
      <c r="I45" s="72">
        <f t="shared" si="5"/>
      </c>
      <c r="J45" s="72">
        <f t="shared" si="1"/>
      </c>
      <c r="K45" s="72">
        <f t="shared" si="6"/>
      </c>
      <c r="L45" s="72">
        <f t="shared" si="2"/>
      </c>
      <c r="M45" s="72">
        <f t="shared" si="3"/>
      </c>
      <c r="N45" s="72">
        <f t="shared" si="7"/>
      </c>
    </row>
    <row r="46" spans="2:14" ht="15">
      <c r="B46" s="82"/>
      <c r="C46" s="109"/>
      <c r="D46" s="109"/>
      <c r="E46" s="109"/>
      <c r="F46" s="109"/>
      <c r="G46" s="115">
        <f t="shared" si="4"/>
      </c>
      <c r="I46" s="72">
        <f t="shared" si="5"/>
      </c>
      <c r="J46" s="72">
        <f t="shared" si="1"/>
      </c>
      <c r="K46" s="72">
        <f t="shared" si="6"/>
      </c>
      <c r="L46" s="72">
        <f t="shared" si="2"/>
      </c>
      <c r="M46" s="72">
        <f t="shared" si="3"/>
      </c>
      <c r="N46" s="72">
        <f t="shared" si="7"/>
      </c>
    </row>
    <row r="47" spans="2:14" ht="15">
      <c r="B47" s="82"/>
      <c r="C47" s="109"/>
      <c r="D47" s="109"/>
      <c r="E47" s="109"/>
      <c r="F47" s="109"/>
      <c r="G47" s="115">
        <f t="shared" si="4"/>
      </c>
      <c r="I47" s="72">
        <f t="shared" si="5"/>
      </c>
      <c r="J47" s="72">
        <f t="shared" si="1"/>
      </c>
      <c r="K47" s="72">
        <f t="shared" si="6"/>
      </c>
      <c r="L47" s="72">
        <f t="shared" si="2"/>
      </c>
      <c r="M47" s="72">
        <f t="shared" si="3"/>
      </c>
      <c r="N47" s="72">
        <f t="shared" si="7"/>
      </c>
    </row>
    <row r="48" spans="2:14" ht="15">
      <c r="B48" s="82"/>
      <c r="C48" s="109"/>
      <c r="D48" s="109"/>
      <c r="E48" s="109"/>
      <c r="F48" s="109"/>
      <c r="G48" s="115">
        <f t="shared" si="4"/>
      </c>
      <c r="I48" s="72">
        <f t="shared" si="5"/>
      </c>
      <c r="J48" s="72">
        <f t="shared" si="1"/>
      </c>
      <c r="K48" s="72">
        <f t="shared" si="6"/>
      </c>
      <c r="L48" s="72">
        <f t="shared" si="2"/>
      </c>
      <c r="M48" s="72">
        <f t="shared" si="3"/>
      </c>
      <c r="N48" s="72">
        <f t="shared" si="7"/>
      </c>
    </row>
    <row r="49" spans="2:14" ht="15">
      <c r="B49" s="82"/>
      <c r="C49" s="109"/>
      <c r="D49" s="109"/>
      <c r="E49" s="109"/>
      <c r="F49" s="109"/>
      <c r="G49" s="115">
        <f t="shared" si="4"/>
      </c>
      <c r="I49" s="72">
        <f t="shared" si="5"/>
      </c>
      <c r="J49" s="72">
        <f t="shared" si="1"/>
      </c>
      <c r="K49" s="72">
        <f t="shared" si="6"/>
      </c>
      <c r="L49" s="72">
        <f t="shared" si="2"/>
      </c>
      <c r="M49" s="72">
        <f t="shared" si="3"/>
      </c>
      <c r="N49" s="72">
        <f t="shared" si="7"/>
      </c>
    </row>
    <row r="50" spans="2:14" ht="15">
      <c r="B50" s="82"/>
      <c r="C50" s="109"/>
      <c r="D50" s="109"/>
      <c r="E50" s="109"/>
      <c r="F50" s="109"/>
      <c r="G50" s="115">
        <f t="shared" si="4"/>
      </c>
      <c r="I50" s="72">
        <f t="shared" si="5"/>
      </c>
      <c r="J50" s="72">
        <f t="shared" si="1"/>
      </c>
      <c r="K50" s="72">
        <f t="shared" si="6"/>
      </c>
      <c r="L50" s="72">
        <f t="shared" si="2"/>
      </c>
      <c r="M50" s="72">
        <f t="shared" si="3"/>
      </c>
      <c r="N50" s="72">
        <f t="shared" si="7"/>
      </c>
    </row>
    <row r="51" spans="2:14" ht="15">
      <c r="B51" s="82"/>
      <c r="C51" s="109"/>
      <c r="D51" s="109"/>
      <c r="E51" s="109"/>
      <c r="F51" s="109"/>
      <c r="G51" s="115">
        <f t="shared" si="4"/>
      </c>
      <c r="I51" s="72">
        <f t="shared" si="5"/>
      </c>
      <c r="J51" s="72">
        <f t="shared" si="1"/>
      </c>
      <c r="K51" s="72">
        <f t="shared" si="6"/>
      </c>
      <c r="L51" s="72">
        <f t="shared" si="2"/>
      </c>
      <c r="M51" s="72">
        <f t="shared" si="3"/>
      </c>
      <c r="N51" s="72">
        <f t="shared" si="7"/>
      </c>
    </row>
    <row r="52" spans="2:14" ht="15">
      <c r="B52" s="82"/>
      <c r="C52" s="109"/>
      <c r="D52" s="109"/>
      <c r="E52" s="109"/>
      <c r="F52" s="109"/>
      <c r="G52" s="115">
        <f t="shared" si="4"/>
      </c>
      <c r="I52" s="72">
        <f t="shared" si="5"/>
      </c>
      <c r="J52" s="72">
        <f t="shared" si="1"/>
      </c>
      <c r="K52" s="72">
        <f t="shared" si="6"/>
      </c>
      <c r="L52" s="72">
        <f t="shared" si="2"/>
      </c>
      <c r="M52" s="72">
        <f t="shared" si="3"/>
      </c>
      <c r="N52" s="72">
        <f t="shared" si="7"/>
      </c>
    </row>
    <row r="53" spans="2:14" ht="15">
      <c r="B53" s="82"/>
      <c r="C53" s="109"/>
      <c r="D53" s="109"/>
      <c r="E53" s="109"/>
      <c r="F53" s="109"/>
      <c r="G53" s="115">
        <f t="shared" si="4"/>
      </c>
      <c r="I53" s="72">
        <f t="shared" si="5"/>
      </c>
      <c r="J53" s="72">
        <f t="shared" si="1"/>
      </c>
      <c r="K53" s="72">
        <f t="shared" si="6"/>
      </c>
      <c r="L53" s="72">
        <f t="shared" si="2"/>
      </c>
      <c r="M53" s="72">
        <f t="shared" si="3"/>
      </c>
      <c r="N53" s="72">
        <f t="shared" si="7"/>
      </c>
    </row>
    <row r="54" spans="2:14" ht="15">
      <c r="B54" s="82"/>
      <c r="C54" s="109"/>
      <c r="D54" s="109"/>
      <c r="E54" s="109"/>
      <c r="F54" s="109"/>
      <c r="G54" s="115">
        <f t="shared" si="4"/>
      </c>
      <c r="I54" s="72">
        <f t="shared" si="5"/>
      </c>
      <c r="J54" s="72">
        <f t="shared" si="1"/>
      </c>
      <c r="K54" s="72">
        <f t="shared" si="6"/>
      </c>
      <c r="L54" s="72">
        <f t="shared" si="2"/>
      </c>
      <c r="M54" s="72">
        <f t="shared" si="3"/>
      </c>
      <c r="N54" s="72">
        <f t="shared" si="7"/>
      </c>
    </row>
    <row r="55" spans="2:14" ht="15">
      <c r="B55" s="82"/>
      <c r="C55" s="109"/>
      <c r="D55" s="109"/>
      <c r="E55" s="109"/>
      <c r="F55" s="109"/>
      <c r="G55" s="115">
        <f t="shared" si="4"/>
      </c>
      <c r="I55" s="72">
        <f t="shared" si="5"/>
      </c>
      <c r="J55" s="72">
        <f t="shared" si="1"/>
      </c>
      <c r="K55" s="72">
        <f t="shared" si="6"/>
      </c>
      <c r="L55" s="72">
        <f t="shared" si="2"/>
      </c>
      <c r="M55" s="72">
        <f t="shared" si="3"/>
      </c>
      <c r="N55" s="72">
        <f t="shared" si="7"/>
      </c>
    </row>
    <row r="56" spans="2:14" ht="15">
      <c r="B56" s="82"/>
      <c r="C56" s="109"/>
      <c r="D56" s="109"/>
      <c r="E56" s="109"/>
      <c r="F56" s="109"/>
      <c r="G56" s="115">
        <f t="shared" si="4"/>
      </c>
      <c r="I56" s="72">
        <f t="shared" si="5"/>
      </c>
      <c r="J56" s="72">
        <f t="shared" si="1"/>
      </c>
      <c r="K56" s="72">
        <f t="shared" si="6"/>
      </c>
      <c r="L56" s="72">
        <f t="shared" si="2"/>
      </c>
      <c r="M56" s="72">
        <f t="shared" si="3"/>
      </c>
      <c r="N56" s="72">
        <f t="shared" si="7"/>
      </c>
    </row>
    <row r="57" spans="2:14" ht="15">
      <c r="B57" s="82"/>
      <c r="C57" s="109"/>
      <c r="D57" s="109"/>
      <c r="E57" s="109"/>
      <c r="F57" s="109"/>
      <c r="G57" s="115">
        <f t="shared" si="4"/>
      </c>
      <c r="I57" s="72">
        <f t="shared" si="5"/>
      </c>
      <c r="J57" s="72">
        <f t="shared" si="1"/>
      </c>
      <c r="K57" s="72">
        <f t="shared" si="6"/>
      </c>
      <c r="L57" s="72">
        <f t="shared" si="2"/>
      </c>
      <c r="M57" s="72">
        <f t="shared" si="3"/>
      </c>
      <c r="N57" s="72">
        <f t="shared" si="7"/>
      </c>
    </row>
    <row r="58" spans="2:14" ht="15">
      <c r="B58" s="82"/>
      <c r="C58" s="109"/>
      <c r="D58" s="109"/>
      <c r="E58" s="109"/>
      <c r="F58" s="109"/>
      <c r="G58" s="115">
        <f t="shared" si="4"/>
      </c>
      <c r="I58" s="72">
        <f t="shared" si="5"/>
      </c>
      <c r="J58" s="72">
        <f t="shared" si="1"/>
      </c>
      <c r="K58" s="72">
        <f t="shared" si="6"/>
      </c>
      <c r="L58" s="72">
        <f t="shared" si="2"/>
      </c>
      <c r="M58" s="72">
        <f t="shared" si="3"/>
      </c>
      <c r="N58" s="72">
        <f t="shared" si="7"/>
      </c>
    </row>
    <row r="59" spans="2:14" ht="15">
      <c r="B59" s="82"/>
      <c r="C59" s="109"/>
      <c r="D59" s="109"/>
      <c r="E59" s="109"/>
      <c r="F59" s="109"/>
      <c r="G59" s="115">
        <f t="shared" si="4"/>
      </c>
      <c r="I59" s="72">
        <f t="shared" si="5"/>
      </c>
      <c r="J59" s="72">
        <f t="shared" si="1"/>
      </c>
      <c r="K59" s="72">
        <f t="shared" si="6"/>
      </c>
      <c r="L59" s="72">
        <f t="shared" si="2"/>
      </c>
      <c r="M59" s="72">
        <f t="shared" si="3"/>
      </c>
      <c r="N59" s="72">
        <f t="shared" si="7"/>
      </c>
    </row>
    <row r="60" spans="2:14" ht="15">
      <c r="B60" s="82"/>
      <c r="C60" s="109"/>
      <c r="D60" s="109"/>
      <c r="E60" s="109"/>
      <c r="F60" s="109"/>
      <c r="G60" s="115">
        <f t="shared" si="4"/>
      </c>
      <c r="I60" s="72">
        <f t="shared" si="5"/>
      </c>
      <c r="J60" s="72">
        <f t="shared" si="1"/>
      </c>
      <c r="K60" s="72">
        <f t="shared" si="6"/>
      </c>
      <c r="L60" s="72">
        <f t="shared" si="2"/>
      </c>
      <c r="M60" s="72">
        <f t="shared" si="3"/>
      </c>
      <c r="N60" s="72">
        <f t="shared" si="7"/>
      </c>
    </row>
    <row r="61" spans="2:14" ht="15">
      <c r="B61" s="82"/>
      <c r="C61" s="109"/>
      <c r="D61" s="109"/>
      <c r="E61" s="109"/>
      <c r="F61" s="109"/>
      <c r="G61" s="115">
        <f t="shared" si="4"/>
      </c>
      <c r="I61" s="72">
        <f t="shared" si="5"/>
      </c>
      <c r="J61" s="72">
        <f t="shared" si="1"/>
      </c>
      <c r="K61" s="72">
        <f t="shared" si="6"/>
      </c>
      <c r="L61" s="72">
        <f t="shared" si="2"/>
      </c>
      <c r="M61" s="72">
        <f t="shared" si="3"/>
      </c>
      <c r="N61" s="72">
        <f t="shared" si="7"/>
      </c>
    </row>
    <row r="62" spans="2:14" ht="15">
      <c r="B62" s="82"/>
      <c r="C62" s="109"/>
      <c r="D62" s="109"/>
      <c r="E62" s="109"/>
      <c r="F62" s="109"/>
      <c r="G62" s="115">
        <f t="shared" si="4"/>
      </c>
      <c r="I62" s="72">
        <f t="shared" si="5"/>
      </c>
      <c r="J62" s="72">
        <f t="shared" si="1"/>
      </c>
      <c r="K62" s="72">
        <f t="shared" si="6"/>
      </c>
      <c r="L62" s="72">
        <f t="shared" si="2"/>
      </c>
      <c r="M62" s="72">
        <f t="shared" si="3"/>
      </c>
      <c r="N62" s="72">
        <f t="shared" si="7"/>
      </c>
    </row>
    <row r="63" spans="2:14" ht="15">
      <c r="B63" s="82"/>
      <c r="C63" s="109"/>
      <c r="D63" s="109"/>
      <c r="E63" s="109"/>
      <c r="F63" s="109"/>
      <c r="G63" s="115">
        <f t="shared" si="4"/>
      </c>
      <c r="I63" s="72">
        <f t="shared" si="5"/>
      </c>
      <c r="J63" s="72">
        <f t="shared" si="1"/>
      </c>
      <c r="K63" s="72">
        <f t="shared" si="6"/>
      </c>
      <c r="L63" s="72">
        <f t="shared" si="2"/>
      </c>
      <c r="M63" s="72">
        <f t="shared" si="3"/>
      </c>
      <c r="N63" s="72">
        <f t="shared" si="7"/>
      </c>
    </row>
    <row r="64" spans="2:14" ht="15">
      <c r="B64" s="82"/>
      <c r="C64" s="109"/>
      <c r="D64" s="109"/>
      <c r="E64" s="109"/>
      <c r="F64" s="109"/>
      <c r="G64" s="115">
        <f t="shared" si="4"/>
      </c>
      <c r="I64" s="72">
        <f t="shared" si="5"/>
      </c>
      <c r="J64" s="72">
        <f t="shared" si="1"/>
      </c>
      <c r="K64" s="72">
        <f t="shared" si="6"/>
      </c>
      <c r="L64" s="72">
        <f t="shared" si="2"/>
      </c>
      <c r="M64" s="72">
        <f t="shared" si="3"/>
      </c>
      <c r="N64" s="72">
        <f t="shared" si="7"/>
      </c>
    </row>
    <row r="65" spans="2:14" ht="15">
      <c r="B65" s="82"/>
      <c r="C65" s="109"/>
      <c r="D65" s="109"/>
      <c r="E65" s="109"/>
      <c r="F65" s="109"/>
      <c r="G65" s="115">
        <f t="shared" si="4"/>
      </c>
      <c r="I65" s="72">
        <f t="shared" si="5"/>
      </c>
      <c r="J65" s="72">
        <f t="shared" si="1"/>
      </c>
      <c r="K65" s="72">
        <f t="shared" si="6"/>
      </c>
      <c r="L65" s="72">
        <f t="shared" si="2"/>
      </c>
      <c r="M65" s="72">
        <f t="shared" si="3"/>
      </c>
      <c r="N65" s="72">
        <f t="shared" si="7"/>
      </c>
    </row>
    <row r="66" spans="2:14" ht="15">
      <c r="B66" s="82"/>
      <c r="C66" s="109"/>
      <c r="D66" s="109"/>
      <c r="E66" s="109"/>
      <c r="F66" s="109"/>
      <c r="G66" s="115">
        <f t="shared" si="4"/>
      </c>
      <c r="I66" s="72">
        <f t="shared" si="5"/>
      </c>
      <c r="J66" s="72">
        <f t="shared" si="1"/>
      </c>
      <c r="K66" s="72">
        <f t="shared" si="6"/>
      </c>
      <c r="L66" s="72">
        <f t="shared" si="2"/>
      </c>
      <c r="M66" s="72">
        <f t="shared" si="3"/>
      </c>
      <c r="N66" s="72">
        <f t="shared" si="7"/>
      </c>
    </row>
    <row r="67" spans="2:14" ht="15">
      <c r="B67" s="82"/>
      <c r="C67" s="109"/>
      <c r="D67" s="109"/>
      <c r="E67" s="109"/>
      <c r="F67" s="109"/>
      <c r="G67" s="115">
        <f t="shared" si="4"/>
      </c>
      <c r="I67" s="72">
        <f t="shared" si="5"/>
      </c>
      <c r="J67" s="72">
        <f t="shared" si="1"/>
      </c>
      <c r="K67" s="72">
        <f t="shared" si="6"/>
      </c>
      <c r="L67" s="72">
        <f t="shared" si="2"/>
      </c>
      <c r="M67" s="72">
        <f t="shared" si="3"/>
      </c>
      <c r="N67" s="72">
        <f t="shared" si="7"/>
      </c>
    </row>
    <row r="68" spans="2:14" ht="15">
      <c r="B68" s="82"/>
      <c r="C68" s="109"/>
      <c r="D68" s="109"/>
      <c r="E68" s="109"/>
      <c r="F68" s="109"/>
      <c r="G68" s="115">
        <f t="shared" si="4"/>
      </c>
      <c r="I68" s="72">
        <f t="shared" si="5"/>
      </c>
      <c r="J68" s="72">
        <f t="shared" si="1"/>
      </c>
      <c r="K68" s="72">
        <f t="shared" si="6"/>
      </c>
      <c r="L68" s="72">
        <f t="shared" si="2"/>
      </c>
      <c r="M68" s="72">
        <f t="shared" si="3"/>
      </c>
      <c r="N68" s="72">
        <f t="shared" si="7"/>
      </c>
    </row>
    <row r="69" spans="2:14" ht="15">
      <c r="B69" s="82"/>
      <c r="C69" s="109"/>
      <c r="D69" s="109"/>
      <c r="E69" s="109"/>
      <c r="F69" s="109"/>
      <c r="G69" s="115">
        <f t="shared" si="4"/>
      </c>
      <c r="I69" s="72">
        <f t="shared" si="5"/>
      </c>
      <c r="J69" s="72">
        <f t="shared" si="1"/>
      </c>
      <c r="K69" s="72">
        <f t="shared" si="6"/>
      </c>
      <c r="L69" s="72">
        <f t="shared" si="2"/>
      </c>
      <c r="M69" s="72">
        <f t="shared" si="3"/>
      </c>
      <c r="N69" s="72">
        <f t="shared" si="7"/>
      </c>
    </row>
    <row r="70" spans="2:14" ht="15">
      <c r="B70" s="82"/>
      <c r="C70" s="109"/>
      <c r="D70" s="109"/>
      <c r="E70" s="109"/>
      <c r="F70" s="109"/>
      <c r="G70" s="115">
        <f t="shared" si="4"/>
      </c>
      <c r="I70" s="72">
        <f t="shared" si="5"/>
      </c>
      <c r="J70" s="72">
        <f t="shared" si="1"/>
      </c>
      <c r="K70" s="72">
        <f t="shared" si="6"/>
      </c>
      <c r="L70" s="72">
        <f t="shared" si="2"/>
      </c>
      <c r="M70" s="72">
        <f t="shared" si="3"/>
      </c>
      <c r="N70" s="72">
        <f t="shared" si="7"/>
      </c>
    </row>
    <row r="71" spans="2:14" ht="15">
      <c r="B71" s="82"/>
      <c r="C71" s="109"/>
      <c r="D71" s="109"/>
      <c r="E71" s="109"/>
      <c r="F71" s="109"/>
      <c r="G71" s="115">
        <f t="shared" si="4"/>
      </c>
      <c r="I71" s="72">
        <f t="shared" si="5"/>
      </c>
      <c r="J71" s="72">
        <f t="shared" si="1"/>
      </c>
      <c r="K71" s="72">
        <f t="shared" si="6"/>
      </c>
      <c r="L71" s="72">
        <f t="shared" si="2"/>
      </c>
      <c r="M71" s="72">
        <f t="shared" si="3"/>
      </c>
      <c r="N71" s="72">
        <f t="shared" si="7"/>
      </c>
    </row>
    <row r="72" spans="2:14" ht="15">
      <c r="B72" s="82"/>
      <c r="C72" s="109"/>
      <c r="D72" s="109"/>
      <c r="E72" s="109"/>
      <c r="F72" s="109"/>
      <c r="G72" s="115">
        <f t="shared" si="4"/>
      </c>
      <c r="I72" s="72">
        <f t="shared" si="5"/>
      </c>
      <c r="J72" s="72">
        <f t="shared" si="1"/>
      </c>
      <c r="K72" s="72">
        <f t="shared" si="6"/>
      </c>
      <c r="L72" s="72">
        <f t="shared" si="2"/>
      </c>
      <c r="M72" s="72">
        <f t="shared" si="3"/>
      </c>
      <c r="N72" s="72">
        <f t="shared" si="7"/>
      </c>
    </row>
    <row r="73" spans="2:14" ht="15">
      <c r="B73" s="82"/>
      <c r="C73" s="109"/>
      <c r="D73" s="109"/>
      <c r="E73" s="109"/>
      <c r="F73" s="109"/>
      <c r="G73" s="115">
        <f t="shared" si="4"/>
      </c>
      <c r="I73" s="72">
        <f t="shared" si="5"/>
      </c>
      <c r="J73" s="72">
        <f t="shared" si="1"/>
      </c>
      <c r="K73" s="72">
        <f t="shared" si="6"/>
      </c>
      <c r="L73" s="72">
        <f t="shared" si="2"/>
      </c>
      <c r="M73" s="72">
        <f t="shared" si="3"/>
      </c>
      <c r="N73" s="72">
        <f t="shared" si="7"/>
      </c>
    </row>
    <row r="74" spans="2:14" ht="15">
      <c r="B74" s="82"/>
      <c r="C74" s="109"/>
      <c r="D74" s="109"/>
      <c r="E74" s="109"/>
      <c r="F74" s="109"/>
      <c r="G74" s="115">
        <f t="shared" si="4"/>
      </c>
      <c r="I74" s="72">
        <f t="shared" si="5"/>
      </c>
      <c r="J74" s="72">
        <f t="shared" si="1"/>
      </c>
      <c r="K74" s="72">
        <f t="shared" si="6"/>
      </c>
      <c r="L74" s="72">
        <f t="shared" si="2"/>
      </c>
      <c r="M74" s="72">
        <f t="shared" si="3"/>
      </c>
      <c r="N74" s="72">
        <f t="shared" si="7"/>
      </c>
    </row>
    <row r="75" spans="2:14" ht="15">
      <c r="B75" s="82"/>
      <c r="C75" s="109"/>
      <c r="D75" s="109"/>
      <c r="E75" s="109"/>
      <c r="F75" s="109"/>
      <c r="G75" s="115">
        <f t="shared" si="4"/>
      </c>
      <c r="I75" s="72">
        <f t="shared" si="5"/>
      </c>
      <c r="J75" s="72">
        <f t="shared" si="1"/>
      </c>
      <c r="K75" s="72">
        <f t="shared" si="6"/>
      </c>
      <c r="L75" s="72">
        <f t="shared" si="2"/>
      </c>
      <c r="M75" s="72">
        <f t="shared" si="3"/>
      </c>
      <c r="N75" s="72">
        <f t="shared" si="7"/>
      </c>
    </row>
    <row r="76" spans="2:14" ht="15">
      <c r="B76" s="82"/>
      <c r="C76" s="109"/>
      <c r="D76" s="109"/>
      <c r="E76" s="109"/>
      <c r="F76" s="109"/>
      <c r="G76" s="115">
        <f t="shared" si="4"/>
      </c>
      <c r="I76" s="72">
        <f t="shared" si="5"/>
      </c>
      <c r="J76" s="72">
        <f t="shared" si="1"/>
      </c>
      <c r="K76" s="72">
        <f t="shared" si="6"/>
      </c>
      <c r="L76" s="72">
        <f t="shared" si="2"/>
      </c>
      <c r="M76" s="72">
        <f t="shared" si="3"/>
      </c>
      <c r="N76" s="72">
        <f t="shared" si="7"/>
      </c>
    </row>
    <row r="77" spans="2:14" ht="15">
      <c r="B77" s="82"/>
      <c r="C77" s="109"/>
      <c r="D77" s="109"/>
      <c r="E77" s="109"/>
      <c r="F77" s="109"/>
      <c r="G77" s="115">
        <f t="shared" si="4"/>
      </c>
      <c r="I77" s="72">
        <f t="shared" si="5"/>
      </c>
      <c r="J77" s="72">
        <f t="shared" si="1"/>
      </c>
      <c r="K77" s="72">
        <f t="shared" si="6"/>
      </c>
      <c r="L77" s="72">
        <f t="shared" si="2"/>
      </c>
      <c r="M77" s="72">
        <f t="shared" si="3"/>
      </c>
      <c r="N77" s="72">
        <f t="shared" si="7"/>
      </c>
    </row>
    <row r="78" spans="2:14" ht="15">
      <c r="B78" s="82"/>
      <c r="C78" s="109"/>
      <c r="D78" s="109"/>
      <c r="E78" s="109"/>
      <c r="F78" s="109"/>
      <c r="G78" s="115">
        <f t="shared" si="4"/>
      </c>
      <c r="I78" s="72">
        <f t="shared" si="5"/>
      </c>
      <c r="J78" s="72">
        <f t="shared" si="1"/>
      </c>
      <c r="K78" s="72">
        <f t="shared" si="6"/>
      </c>
      <c r="L78" s="72">
        <f t="shared" si="2"/>
      </c>
      <c r="M78" s="72">
        <f t="shared" si="3"/>
      </c>
      <c r="N78" s="72">
        <f t="shared" si="7"/>
      </c>
    </row>
    <row r="79" spans="2:14" ht="15">
      <c r="B79" s="82"/>
      <c r="C79" s="109"/>
      <c r="D79" s="109"/>
      <c r="E79" s="109"/>
      <c r="F79" s="109"/>
      <c r="G79" s="115">
        <f t="shared" si="4"/>
      </c>
      <c r="I79" s="72">
        <f t="shared" si="5"/>
      </c>
      <c r="J79" s="72">
        <f aca="true" t="shared" si="8" ref="J79:J142">IF(E79&gt;=$K$6,"",IF(E79&gt;=$K$7,($D79&amp;", "),""))</f>
      </c>
      <c r="K79" s="72">
        <f t="shared" si="6"/>
      </c>
      <c r="L79" s="72">
        <f aca="true" t="shared" si="9" ref="L79:L142">IF(F79&gt;=$K$5,"",IF(F79&gt;=$K$6,($D79&amp;", "),""))</f>
      </c>
      <c r="M79" s="72">
        <f aca="true" t="shared" si="10" ref="M79:M142">IF(F79&gt;=$K$6,"",IF(F79&gt;=$K$7,($D79&amp;", "),""))</f>
      </c>
      <c r="N79" s="72">
        <f t="shared" si="7"/>
      </c>
    </row>
    <row r="80" spans="2:14" ht="15">
      <c r="B80" s="82"/>
      <c r="C80" s="109"/>
      <c r="D80" s="109"/>
      <c r="E80" s="109"/>
      <c r="F80" s="109"/>
      <c r="G80" s="115">
        <f aca="true" t="shared" si="11" ref="G80:G143">IF(F80="","",F80-E80)</f>
      </c>
      <c r="I80" s="72">
        <f aca="true" t="shared" si="12" ref="I80:I143">IF(E80&gt;=$K$5,"",IF(E80&gt;=$K$6,($D80&amp;", "),""))</f>
      </c>
      <c r="J80" s="72">
        <f t="shared" si="8"/>
      </c>
      <c r="K80" s="72">
        <f aca="true" t="shared" si="13" ref="K80:K143">IF($E80="","",IF($E80&lt;$K$7,$D80&amp;", ",""))</f>
      </c>
      <c r="L80" s="72">
        <f t="shared" si="9"/>
      </c>
      <c r="M80" s="72">
        <f t="shared" si="10"/>
      </c>
      <c r="N80" s="72">
        <f aca="true" t="shared" si="14" ref="N80:N143">IF($F80="","",IF($F80&lt;$K$7,$D80&amp;", ",""))</f>
      </c>
    </row>
    <row r="81" spans="2:14" ht="15">
      <c r="B81" s="82"/>
      <c r="C81" s="109"/>
      <c r="D81" s="109"/>
      <c r="E81" s="109"/>
      <c r="F81" s="109"/>
      <c r="G81" s="115">
        <f t="shared" si="11"/>
      </c>
      <c r="I81" s="72">
        <f t="shared" si="12"/>
      </c>
      <c r="J81" s="72">
        <f t="shared" si="8"/>
      </c>
      <c r="K81" s="72">
        <f t="shared" si="13"/>
      </c>
      <c r="L81" s="72">
        <f t="shared" si="9"/>
      </c>
      <c r="M81" s="72">
        <f t="shared" si="10"/>
      </c>
      <c r="N81" s="72">
        <f t="shared" si="14"/>
      </c>
    </row>
    <row r="82" spans="2:14" ht="15">
      <c r="B82" s="82"/>
      <c r="C82" s="109"/>
      <c r="D82" s="109"/>
      <c r="E82" s="109"/>
      <c r="F82" s="109"/>
      <c r="G82" s="115">
        <f t="shared" si="11"/>
      </c>
      <c r="I82" s="72">
        <f t="shared" si="12"/>
      </c>
      <c r="J82" s="72">
        <f t="shared" si="8"/>
      </c>
      <c r="K82" s="72">
        <f t="shared" si="13"/>
      </c>
      <c r="L82" s="72">
        <f t="shared" si="9"/>
      </c>
      <c r="M82" s="72">
        <f t="shared" si="10"/>
      </c>
      <c r="N82" s="72">
        <f t="shared" si="14"/>
      </c>
    </row>
    <row r="83" spans="2:14" ht="15">
      <c r="B83" s="82"/>
      <c r="C83" s="109"/>
      <c r="D83" s="109"/>
      <c r="E83" s="109"/>
      <c r="F83" s="109"/>
      <c r="G83" s="115">
        <f t="shared" si="11"/>
      </c>
      <c r="I83" s="72">
        <f t="shared" si="12"/>
      </c>
      <c r="J83" s="72">
        <f t="shared" si="8"/>
      </c>
      <c r="K83" s="72">
        <f t="shared" si="13"/>
      </c>
      <c r="L83" s="72">
        <f t="shared" si="9"/>
      </c>
      <c r="M83" s="72">
        <f t="shared" si="10"/>
      </c>
      <c r="N83" s="72">
        <f t="shared" si="14"/>
      </c>
    </row>
    <row r="84" spans="2:14" ht="15">
      <c r="B84" s="82"/>
      <c r="C84" s="109"/>
      <c r="D84" s="109"/>
      <c r="E84" s="109"/>
      <c r="F84" s="109"/>
      <c r="G84" s="115">
        <f t="shared" si="11"/>
      </c>
      <c r="I84" s="72">
        <f t="shared" si="12"/>
      </c>
      <c r="J84" s="72">
        <f t="shared" si="8"/>
      </c>
      <c r="K84" s="72">
        <f t="shared" si="13"/>
      </c>
      <c r="L84" s="72">
        <f t="shared" si="9"/>
      </c>
      <c r="M84" s="72">
        <f t="shared" si="10"/>
      </c>
      <c r="N84" s="72">
        <f t="shared" si="14"/>
      </c>
    </row>
    <row r="85" spans="2:14" ht="15">
      <c r="B85" s="82"/>
      <c r="C85" s="109"/>
      <c r="D85" s="109"/>
      <c r="E85" s="109"/>
      <c r="F85" s="109"/>
      <c r="G85" s="115">
        <f t="shared" si="11"/>
      </c>
      <c r="I85" s="72">
        <f t="shared" si="12"/>
      </c>
      <c r="J85" s="72">
        <f t="shared" si="8"/>
      </c>
      <c r="K85" s="72">
        <f t="shared" si="13"/>
      </c>
      <c r="L85" s="72">
        <f t="shared" si="9"/>
      </c>
      <c r="M85" s="72">
        <f t="shared" si="10"/>
      </c>
      <c r="N85" s="72">
        <f t="shared" si="14"/>
      </c>
    </row>
    <row r="86" spans="2:14" ht="15">
      <c r="B86" s="82"/>
      <c r="C86" s="109"/>
      <c r="D86" s="109"/>
      <c r="E86" s="109"/>
      <c r="F86" s="109"/>
      <c r="G86" s="115">
        <f t="shared" si="11"/>
      </c>
      <c r="I86" s="72">
        <f t="shared" si="12"/>
      </c>
      <c r="J86" s="72">
        <f t="shared" si="8"/>
      </c>
      <c r="K86" s="72">
        <f t="shared" si="13"/>
      </c>
      <c r="L86" s="72">
        <f t="shared" si="9"/>
      </c>
      <c r="M86" s="72">
        <f t="shared" si="10"/>
      </c>
      <c r="N86" s="72">
        <f t="shared" si="14"/>
      </c>
    </row>
    <row r="87" spans="2:14" ht="15">
      <c r="B87" s="82"/>
      <c r="C87" s="109"/>
      <c r="D87" s="109"/>
      <c r="E87" s="109"/>
      <c r="F87" s="109"/>
      <c r="G87" s="115">
        <f t="shared" si="11"/>
      </c>
      <c r="I87" s="72">
        <f t="shared" si="12"/>
      </c>
      <c r="J87" s="72">
        <f t="shared" si="8"/>
      </c>
      <c r="K87" s="72">
        <f t="shared" si="13"/>
      </c>
      <c r="L87" s="72">
        <f t="shared" si="9"/>
      </c>
      <c r="M87" s="72">
        <f t="shared" si="10"/>
      </c>
      <c r="N87" s="72">
        <f t="shared" si="14"/>
      </c>
    </row>
    <row r="88" spans="2:14" ht="15">
      <c r="B88" s="82"/>
      <c r="C88" s="109"/>
      <c r="D88" s="109"/>
      <c r="E88" s="109"/>
      <c r="F88" s="109"/>
      <c r="G88" s="115">
        <f t="shared" si="11"/>
      </c>
      <c r="I88" s="72">
        <f t="shared" si="12"/>
      </c>
      <c r="J88" s="72">
        <f t="shared" si="8"/>
      </c>
      <c r="K88" s="72">
        <f t="shared" si="13"/>
      </c>
      <c r="L88" s="72">
        <f t="shared" si="9"/>
      </c>
      <c r="M88" s="72">
        <f t="shared" si="10"/>
      </c>
      <c r="N88" s="72">
        <f t="shared" si="14"/>
      </c>
    </row>
    <row r="89" spans="2:14" ht="15">
      <c r="B89" s="82"/>
      <c r="C89" s="109"/>
      <c r="D89" s="109"/>
      <c r="E89" s="109"/>
      <c r="F89" s="109"/>
      <c r="G89" s="115">
        <f t="shared" si="11"/>
      </c>
      <c r="I89" s="72">
        <f t="shared" si="12"/>
      </c>
      <c r="J89" s="72">
        <f t="shared" si="8"/>
      </c>
      <c r="K89" s="72">
        <f t="shared" si="13"/>
      </c>
      <c r="L89" s="72">
        <f t="shared" si="9"/>
      </c>
      <c r="M89" s="72">
        <f t="shared" si="10"/>
      </c>
      <c r="N89" s="72">
        <f t="shared" si="14"/>
      </c>
    </row>
    <row r="90" spans="2:14" ht="15">
      <c r="B90" s="82"/>
      <c r="C90" s="109"/>
      <c r="D90" s="109"/>
      <c r="E90" s="109"/>
      <c r="F90" s="109"/>
      <c r="G90" s="115">
        <f t="shared" si="11"/>
      </c>
      <c r="I90" s="72">
        <f t="shared" si="12"/>
      </c>
      <c r="J90" s="72">
        <f t="shared" si="8"/>
      </c>
      <c r="K90" s="72">
        <f t="shared" si="13"/>
      </c>
      <c r="L90" s="72">
        <f t="shared" si="9"/>
      </c>
      <c r="M90" s="72">
        <f t="shared" si="10"/>
      </c>
      <c r="N90" s="72">
        <f t="shared" si="14"/>
      </c>
    </row>
    <row r="91" spans="2:14" ht="15">
      <c r="B91" s="82"/>
      <c r="C91" s="109"/>
      <c r="D91" s="109"/>
      <c r="E91" s="109"/>
      <c r="F91" s="109"/>
      <c r="G91" s="115">
        <f t="shared" si="11"/>
      </c>
      <c r="I91" s="72">
        <f t="shared" si="12"/>
      </c>
      <c r="J91" s="72">
        <f t="shared" si="8"/>
      </c>
      <c r="K91" s="72">
        <f t="shared" si="13"/>
      </c>
      <c r="L91" s="72">
        <f t="shared" si="9"/>
      </c>
      <c r="M91" s="72">
        <f t="shared" si="10"/>
      </c>
      <c r="N91" s="72">
        <f t="shared" si="14"/>
      </c>
    </row>
    <row r="92" spans="2:14" ht="15">
      <c r="B92" s="82"/>
      <c r="C92" s="109"/>
      <c r="D92" s="109"/>
      <c r="E92" s="109"/>
      <c r="F92" s="109"/>
      <c r="G92" s="115">
        <f t="shared" si="11"/>
      </c>
      <c r="I92" s="72">
        <f t="shared" si="12"/>
      </c>
      <c r="J92" s="72">
        <f t="shared" si="8"/>
      </c>
      <c r="K92" s="72">
        <f t="shared" si="13"/>
      </c>
      <c r="L92" s="72">
        <f t="shared" si="9"/>
      </c>
      <c r="M92" s="72">
        <f t="shared" si="10"/>
      </c>
      <c r="N92" s="72">
        <f t="shared" si="14"/>
      </c>
    </row>
    <row r="93" spans="2:14" ht="15">
      <c r="B93" s="82"/>
      <c r="C93" s="109"/>
      <c r="D93" s="109"/>
      <c r="E93" s="109"/>
      <c r="F93" s="109"/>
      <c r="G93" s="115">
        <f t="shared" si="11"/>
      </c>
      <c r="I93" s="72">
        <f t="shared" si="12"/>
      </c>
      <c r="J93" s="72">
        <f t="shared" si="8"/>
      </c>
      <c r="K93" s="72">
        <f t="shared" si="13"/>
      </c>
      <c r="L93" s="72">
        <f t="shared" si="9"/>
      </c>
      <c r="M93" s="72">
        <f t="shared" si="10"/>
      </c>
      <c r="N93" s="72">
        <f t="shared" si="14"/>
      </c>
    </row>
    <row r="94" spans="2:14" ht="15">
      <c r="B94" s="82"/>
      <c r="C94" s="109"/>
      <c r="D94" s="109"/>
      <c r="E94" s="109"/>
      <c r="F94" s="109"/>
      <c r="G94" s="115">
        <f t="shared" si="11"/>
      </c>
      <c r="I94" s="72">
        <f t="shared" si="12"/>
      </c>
      <c r="J94" s="72">
        <f t="shared" si="8"/>
      </c>
      <c r="K94" s="72">
        <f t="shared" si="13"/>
      </c>
      <c r="L94" s="72">
        <f t="shared" si="9"/>
      </c>
      <c r="M94" s="72">
        <f t="shared" si="10"/>
      </c>
      <c r="N94" s="72">
        <f t="shared" si="14"/>
      </c>
    </row>
    <row r="95" spans="2:14" ht="15">
      <c r="B95" s="82"/>
      <c r="C95" s="109"/>
      <c r="D95" s="109"/>
      <c r="E95" s="109"/>
      <c r="F95" s="109"/>
      <c r="G95" s="115">
        <f t="shared" si="11"/>
      </c>
      <c r="I95" s="72">
        <f t="shared" si="12"/>
      </c>
      <c r="J95" s="72">
        <f t="shared" si="8"/>
      </c>
      <c r="K95" s="72">
        <f t="shared" si="13"/>
      </c>
      <c r="L95" s="72">
        <f t="shared" si="9"/>
      </c>
      <c r="M95" s="72">
        <f t="shared" si="10"/>
      </c>
      <c r="N95" s="72">
        <f t="shared" si="14"/>
      </c>
    </row>
    <row r="96" spans="2:14" ht="15">
      <c r="B96" s="82"/>
      <c r="C96" s="109"/>
      <c r="D96" s="109"/>
      <c r="E96" s="109"/>
      <c r="F96" s="109"/>
      <c r="G96" s="115">
        <f t="shared" si="11"/>
      </c>
      <c r="I96" s="72">
        <f t="shared" si="12"/>
      </c>
      <c r="J96" s="72">
        <f t="shared" si="8"/>
      </c>
      <c r="K96" s="72">
        <f t="shared" si="13"/>
      </c>
      <c r="L96" s="72">
        <f t="shared" si="9"/>
      </c>
      <c r="M96" s="72">
        <f t="shared" si="10"/>
      </c>
      <c r="N96" s="72">
        <f t="shared" si="14"/>
      </c>
    </row>
    <row r="97" spans="2:14" ht="15">
      <c r="B97" s="82"/>
      <c r="C97" s="109"/>
      <c r="D97" s="109"/>
      <c r="E97" s="109"/>
      <c r="F97" s="109"/>
      <c r="G97" s="115">
        <f t="shared" si="11"/>
      </c>
      <c r="I97" s="72">
        <f t="shared" si="12"/>
      </c>
      <c r="J97" s="72">
        <f t="shared" si="8"/>
      </c>
      <c r="K97" s="72">
        <f t="shared" si="13"/>
      </c>
      <c r="L97" s="72">
        <f t="shared" si="9"/>
      </c>
      <c r="M97" s="72">
        <f t="shared" si="10"/>
      </c>
      <c r="N97" s="72">
        <f t="shared" si="14"/>
      </c>
    </row>
    <row r="98" spans="2:14" ht="15">
      <c r="B98" s="82"/>
      <c r="C98" s="109"/>
      <c r="D98" s="109"/>
      <c r="E98" s="109"/>
      <c r="F98" s="109"/>
      <c r="G98" s="115">
        <f t="shared" si="11"/>
      </c>
      <c r="I98" s="72">
        <f t="shared" si="12"/>
      </c>
      <c r="J98" s="72">
        <f t="shared" si="8"/>
      </c>
      <c r="K98" s="72">
        <f t="shared" si="13"/>
      </c>
      <c r="L98" s="72">
        <f t="shared" si="9"/>
      </c>
      <c r="M98" s="72">
        <f t="shared" si="10"/>
      </c>
      <c r="N98" s="72">
        <f t="shared" si="14"/>
      </c>
    </row>
    <row r="99" spans="2:14" ht="15">
      <c r="B99" s="82"/>
      <c r="C99" s="109"/>
      <c r="D99" s="109"/>
      <c r="E99" s="109"/>
      <c r="F99" s="109"/>
      <c r="G99" s="115">
        <f t="shared" si="11"/>
      </c>
      <c r="I99" s="72">
        <f t="shared" si="12"/>
      </c>
      <c r="J99" s="72">
        <f t="shared" si="8"/>
      </c>
      <c r="K99" s="72">
        <f t="shared" si="13"/>
      </c>
      <c r="L99" s="72">
        <f t="shared" si="9"/>
      </c>
      <c r="M99" s="72">
        <f t="shared" si="10"/>
      </c>
      <c r="N99" s="72">
        <f t="shared" si="14"/>
      </c>
    </row>
    <row r="100" spans="2:14" ht="15">
      <c r="B100" s="82"/>
      <c r="C100" s="109"/>
      <c r="D100" s="109"/>
      <c r="E100" s="109"/>
      <c r="F100" s="109"/>
      <c r="G100" s="115">
        <f t="shared" si="11"/>
      </c>
      <c r="I100" s="72">
        <f t="shared" si="12"/>
      </c>
      <c r="J100" s="72">
        <f t="shared" si="8"/>
      </c>
      <c r="K100" s="72">
        <f t="shared" si="13"/>
      </c>
      <c r="L100" s="72">
        <f t="shared" si="9"/>
      </c>
      <c r="M100" s="72">
        <f t="shared" si="10"/>
      </c>
      <c r="N100" s="72">
        <f t="shared" si="14"/>
      </c>
    </row>
    <row r="101" spans="2:14" ht="15">
      <c r="B101" s="82"/>
      <c r="C101" s="109"/>
      <c r="D101" s="109"/>
      <c r="E101" s="109"/>
      <c r="F101" s="109"/>
      <c r="G101" s="115">
        <f t="shared" si="11"/>
      </c>
      <c r="I101" s="72">
        <f t="shared" si="12"/>
      </c>
      <c r="J101" s="72">
        <f t="shared" si="8"/>
      </c>
      <c r="K101" s="72">
        <f t="shared" si="13"/>
      </c>
      <c r="L101" s="72">
        <f t="shared" si="9"/>
      </c>
      <c r="M101" s="72">
        <f t="shared" si="10"/>
      </c>
      <c r="N101" s="72">
        <f t="shared" si="14"/>
      </c>
    </row>
    <row r="102" spans="2:14" ht="15">
      <c r="B102" s="82"/>
      <c r="C102" s="109"/>
      <c r="D102" s="109"/>
      <c r="E102" s="109"/>
      <c r="F102" s="109"/>
      <c r="G102" s="115">
        <f t="shared" si="11"/>
      </c>
      <c r="I102" s="72">
        <f t="shared" si="12"/>
      </c>
      <c r="J102" s="72">
        <f t="shared" si="8"/>
      </c>
      <c r="K102" s="72">
        <f t="shared" si="13"/>
      </c>
      <c r="L102" s="72">
        <f t="shared" si="9"/>
      </c>
      <c r="M102" s="72">
        <f t="shared" si="10"/>
      </c>
      <c r="N102" s="72">
        <f t="shared" si="14"/>
      </c>
    </row>
    <row r="103" spans="2:14" ht="15">
      <c r="B103" s="82"/>
      <c r="C103" s="109"/>
      <c r="D103" s="109"/>
      <c r="E103" s="109"/>
      <c r="F103" s="109"/>
      <c r="G103" s="115">
        <f t="shared" si="11"/>
      </c>
      <c r="I103" s="72">
        <f t="shared" si="12"/>
      </c>
      <c r="J103" s="72">
        <f t="shared" si="8"/>
      </c>
      <c r="K103" s="72">
        <f t="shared" si="13"/>
      </c>
      <c r="L103" s="72">
        <f t="shared" si="9"/>
      </c>
      <c r="M103" s="72">
        <f t="shared" si="10"/>
      </c>
      <c r="N103" s="72">
        <f t="shared" si="14"/>
      </c>
    </row>
    <row r="104" spans="2:14" ht="15">
      <c r="B104" s="82"/>
      <c r="C104" s="109"/>
      <c r="D104" s="109"/>
      <c r="E104" s="109"/>
      <c r="F104" s="109"/>
      <c r="G104" s="115">
        <f t="shared" si="11"/>
      </c>
      <c r="I104" s="72">
        <f t="shared" si="12"/>
      </c>
      <c r="J104" s="72">
        <f t="shared" si="8"/>
      </c>
      <c r="K104" s="72">
        <f t="shared" si="13"/>
      </c>
      <c r="L104" s="72">
        <f t="shared" si="9"/>
      </c>
      <c r="M104" s="72">
        <f t="shared" si="10"/>
      </c>
      <c r="N104" s="72">
        <f t="shared" si="14"/>
      </c>
    </row>
    <row r="105" spans="2:14" ht="15">
      <c r="B105" s="82"/>
      <c r="C105" s="109"/>
      <c r="D105" s="109"/>
      <c r="E105" s="109"/>
      <c r="F105" s="109"/>
      <c r="G105" s="115">
        <f t="shared" si="11"/>
      </c>
      <c r="I105" s="72">
        <f t="shared" si="12"/>
      </c>
      <c r="J105" s="72">
        <f t="shared" si="8"/>
      </c>
      <c r="K105" s="72">
        <f t="shared" si="13"/>
      </c>
      <c r="L105" s="72">
        <f t="shared" si="9"/>
      </c>
      <c r="M105" s="72">
        <f t="shared" si="10"/>
      </c>
      <c r="N105" s="72">
        <f t="shared" si="14"/>
      </c>
    </row>
    <row r="106" spans="2:14" ht="15">
      <c r="B106" s="82"/>
      <c r="C106" s="109"/>
      <c r="D106" s="109"/>
      <c r="E106" s="109"/>
      <c r="F106" s="109"/>
      <c r="G106" s="115">
        <f t="shared" si="11"/>
      </c>
      <c r="I106" s="72">
        <f t="shared" si="12"/>
      </c>
      <c r="J106" s="72">
        <f t="shared" si="8"/>
      </c>
      <c r="K106" s="72">
        <f t="shared" si="13"/>
      </c>
      <c r="L106" s="72">
        <f t="shared" si="9"/>
      </c>
      <c r="M106" s="72">
        <f t="shared" si="10"/>
      </c>
      <c r="N106" s="72">
        <f t="shared" si="14"/>
      </c>
    </row>
    <row r="107" spans="2:14" ht="15">
      <c r="B107" s="82"/>
      <c r="C107" s="109"/>
      <c r="D107" s="109"/>
      <c r="E107" s="109"/>
      <c r="F107" s="109"/>
      <c r="G107" s="115">
        <f t="shared" si="11"/>
      </c>
      <c r="I107" s="72">
        <f t="shared" si="12"/>
      </c>
      <c r="J107" s="72">
        <f t="shared" si="8"/>
      </c>
      <c r="K107" s="72">
        <f t="shared" si="13"/>
      </c>
      <c r="L107" s="72">
        <f t="shared" si="9"/>
      </c>
      <c r="M107" s="72">
        <f t="shared" si="10"/>
      </c>
      <c r="N107" s="72">
        <f t="shared" si="14"/>
      </c>
    </row>
    <row r="108" spans="2:14" ht="15">
      <c r="B108" s="82"/>
      <c r="C108" s="109"/>
      <c r="D108" s="109"/>
      <c r="E108" s="109"/>
      <c r="F108" s="109"/>
      <c r="G108" s="115">
        <f t="shared" si="11"/>
      </c>
      <c r="I108" s="72">
        <f t="shared" si="12"/>
      </c>
      <c r="J108" s="72">
        <f t="shared" si="8"/>
      </c>
      <c r="K108" s="72">
        <f t="shared" si="13"/>
      </c>
      <c r="L108" s="72">
        <f t="shared" si="9"/>
      </c>
      <c r="M108" s="72">
        <f t="shared" si="10"/>
      </c>
      <c r="N108" s="72">
        <f t="shared" si="14"/>
      </c>
    </row>
    <row r="109" spans="2:14" ht="15">
      <c r="B109" s="82"/>
      <c r="C109" s="109"/>
      <c r="D109" s="109"/>
      <c r="E109" s="109"/>
      <c r="F109" s="109"/>
      <c r="G109" s="115">
        <f t="shared" si="11"/>
      </c>
      <c r="I109" s="72">
        <f t="shared" si="12"/>
      </c>
      <c r="J109" s="72">
        <f t="shared" si="8"/>
      </c>
      <c r="K109" s="72">
        <f t="shared" si="13"/>
      </c>
      <c r="L109" s="72">
        <f t="shared" si="9"/>
      </c>
      <c r="M109" s="72">
        <f t="shared" si="10"/>
      </c>
      <c r="N109" s="72">
        <f t="shared" si="14"/>
      </c>
    </row>
    <row r="110" spans="2:14" ht="15">
      <c r="B110" s="82"/>
      <c r="C110" s="109"/>
      <c r="D110" s="109"/>
      <c r="E110" s="109"/>
      <c r="F110" s="109"/>
      <c r="G110" s="115">
        <f t="shared" si="11"/>
      </c>
      <c r="I110" s="72">
        <f t="shared" si="12"/>
      </c>
      <c r="J110" s="72">
        <f t="shared" si="8"/>
      </c>
      <c r="K110" s="72">
        <f t="shared" si="13"/>
      </c>
      <c r="L110" s="72">
        <f t="shared" si="9"/>
      </c>
      <c r="M110" s="72">
        <f t="shared" si="10"/>
      </c>
      <c r="N110" s="72">
        <f t="shared" si="14"/>
      </c>
    </row>
    <row r="111" spans="2:14" ht="15">
      <c r="B111" s="82"/>
      <c r="C111" s="109"/>
      <c r="D111" s="109"/>
      <c r="E111" s="109"/>
      <c r="F111" s="109"/>
      <c r="G111" s="115">
        <f t="shared" si="11"/>
      </c>
      <c r="I111" s="72">
        <f t="shared" si="12"/>
      </c>
      <c r="J111" s="72">
        <f t="shared" si="8"/>
      </c>
      <c r="K111" s="72">
        <f t="shared" si="13"/>
      </c>
      <c r="L111" s="72">
        <f t="shared" si="9"/>
      </c>
      <c r="M111" s="72">
        <f t="shared" si="10"/>
      </c>
      <c r="N111" s="72">
        <f t="shared" si="14"/>
      </c>
    </row>
    <row r="112" spans="2:14" ht="15">
      <c r="B112" s="82"/>
      <c r="C112" s="109"/>
      <c r="D112" s="109"/>
      <c r="E112" s="109"/>
      <c r="F112" s="109"/>
      <c r="G112" s="115">
        <f t="shared" si="11"/>
      </c>
      <c r="I112" s="72">
        <f t="shared" si="12"/>
      </c>
      <c r="J112" s="72">
        <f t="shared" si="8"/>
      </c>
      <c r="K112" s="72">
        <f t="shared" si="13"/>
      </c>
      <c r="L112" s="72">
        <f t="shared" si="9"/>
      </c>
      <c r="M112" s="72">
        <f t="shared" si="10"/>
      </c>
      <c r="N112" s="72">
        <f t="shared" si="14"/>
      </c>
    </row>
    <row r="113" spans="2:14" ht="15">
      <c r="B113" s="82"/>
      <c r="C113" s="109"/>
      <c r="D113" s="109"/>
      <c r="E113" s="109"/>
      <c r="F113" s="109"/>
      <c r="G113" s="115">
        <f t="shared" si="11"/>
      </c>
      <c r="I113" s="72">
        <f t="shared" si="12"/>
      </c>
      <c r="J113" s="72">
        <f t="shared" si="8"/>
      </c>
      <c r="K113" s="72">
        <f t="shared" si="13"/>
      </c>
      <c r="L113" s="72">
        <f t="shared" si="9"/>
      </c>
      <c r="M113" s="72">
        <f t="shared" si="10"/>
      </c>
      <c r="N113" s="72">
        <f t="shared" si="14"/>
      </c>
    </row>
    <row r="114" spans="2:14" ht="15">
      <c r="B114" s="82"/>
      <c r="C114" s="109"/>
      <c r="D114" s="109"/>
      <c r="E114" s="109"/>
      <c r="F114" s="109"/>
      <c r="G114" s="115">
        <f t="shared" si="11"/>
      </c>
      <c r="I114" s="72">
        <f t="shared" si="12"/>
      </c>
      <c r="J114" s="72">
        <f t="shared" si="8"/>
      </c>
      <c r="K114" s="72">
        <f t="shared" si="13"/>
      </c>
      <c r="L114" s="72">
        <f t="shared" si="9"/>
      </c>
      <c r="M114" s="72">
        <f t="shared" si="10"/>
      </c>
      <c r="N114" s="72">
        <f t="shared" si="14"/>
      </c>
    </row>
    <row r="115" spans="2:14" ht="15">
      <c r="B115" s="82"/>
      <c r="C115" s="109"/>
      <c r="D115" s="109"/>
      <c r="E115" s="109"/>
      <c r="F115" s="109"/>
      <c r="G115" s="115">
        <f t="shared" si="11"/>
      </c>
      <c r="I115" s="72">
        <f t="shared" si="12"/>
      </c>
      <c r="J115" s="72">
        <f t="shared" si="8"/>
      </c>
      <c r="K115" s="72">
        <f t="shared" si="13"/>
      </c>
      <c r="L115" s="72">
        <f t="shared" si="9"/>
      </c>
      <c r="M115" s="72">
        <f t="shared" si="10"/>
      </c>
      <c r="N115" s="72">
        <f t="shared" si="14"/>
      </c>
    </row>
    <row r="116" spans="2:14" ht="15">
      <c r="B116" s="82"/>
      <c r="C116" s="109"/>
      <c r="D116" s="109"/>
      <c r="E116" s="109"/>
      <c r="F116" s="109"/>
      <c r="G116" s="115">
        <f t="shared" si="11"/>
      </c>
      <c r="I116" s="72">
        <f t="shared" si="12"/>
      </c>
      <c r="J116" s="72">
        <f t="shared" si="8"/>
      </c>
      <c r="K116" s="72">
        <f t="shared" si="13"/>
      </c>
      <c r="L116" s="72">
        <f t="shared" si="9"/>
      </c>
      <c r="M116" s="72">
        <f t="shared" si="10"/>
      </c>
      <c r="N116" s="72">
        <f t="shared" si="14"/>
      </c>
    </row>
    <row r="117" spans="2:14" ht="15">
      <c r="B117" s="82"/>
      <c r="C117" s="109"/>
      <c r="D117" s="109"/>
      <c r="E117" s="109"/>
      <c r="F117" s="109"/>
      <c r="G117" s="115">
        <f t="shared" si="11"/>
      </c>
      <c r="I117" s="72">
        <f t="shared" si="12"/>
      </c>
      <c r="J117" s="72">
        <f t="shared" si="8"/>
      </c>
      <c r="K117" s="72">
        <f t="shared" si="13"/>
      </c>
      <c r="L117" s="72">
        <f t="shared" si="9"/>
      </c>
      <c r="M117" s="72">
        <f t="shared" si="10"/>
      </c>
      <c r="N117" s="72">
        <f t="shared" si="14"/>
      </c>
    </row>
    <row r="118" spans="2:14" ht="15">
      <c r="B118" s="82"/>
      <c r="C118" s="109"/>
      <c r="D118" s="109"/>
      <c r="E118" s="109"/>
      <c r="F118" s="109"/>
      <c r="G118" s="115">
        <f t="shared" si="11"/>
      </c>
      <c r="I118" s="72">
        <f t="shared" si="12"/>
      </c>
      <c r="J118" s="72">
        <f t="shared" si="8"/>
      </c>
      <c r="K118" s="72">
        <f t="shared" si="13"/>
      </c>
      <c r="L118" s="72">
        <f t="shared" si="9"/>
      </c>
      <c r="M118" s="72">
        <f t="shared" si="10"/>
      </c>
      <c r="N118" s="72">
        <f t="shared" si="14"/>
      </c>
    </row>
    <row r="119" spans="2:14" ht="15">
      <c r="B119" s="82"/>
      <c r="C119" s="109"/>
      <c r="D119" s="109"/>
      <c r="E119" s="109"/>
      <c r="F119" s="109"/>
      <c r="G119" s="115">
        <f t="shared" si="11"/>
      </c>
      <c r="I119" s="72">
        <f t="shared" si="12"/>
      </c>
      <c r="J119" s="72">
        <f t="shared" si="8"/>
      </c>
      <c r="K119" s="72">
        <f t="shared" si="13"/>
      </c>
      <c r="L119" s="72">
        <f t="shared" si="9"/>
      </c>
      <c r="M119" s="72">
        <f t="shared" si="10"/>
      </c>
      <c r="N119" s="72">
        <f t="shared" si="14"/>
      </c>
    </row>
    <row r="120" spans="2:14" ht="15">
      <c r="B120" s="82"/>
      <c r="C120" s="109"/>
      <c r="D120" s="109"/>
      <c r="E120" s="109"/>
      <c r="F120" s="109"/>
      <c r="G120" s="115">
        <f t="shared" si="11"/>
      </c>
      <c r="I120" s="72">
        <f t="shared" si="12"/>
      </c>
      <c r="J120" s="72">
        <f t="shared" si="8"/>
      </c>
      <c r="K120" s="72">
        <f t="shared" si="13"/>
      </c>
      <c r="L120" s="72">
        <f t="shared" si="9"/>
      </c>
      <c r="M120" s="72">
        <f t="shared" si="10"/>
      </c>
      <c r="N120" s="72">
        <f t="shared" si="14"/>
      </c>
    </row>
    <row r="121" spans="2:14" ht="15">
      <c r="B121" s="82"/>
      <c r="C121" s="109"/>
      <c r="D121" s="109"/>
      <c r="E121" s="109"/>
      <c r="F121" s="109"/>
      <c r="G121" s="115">
        <f t="shared" si="11"/>
      </c>
      <c r="I121" s="72">
        <f t="shared" si="12"/>
      </c>
      <c r="J121" s="72">
        <f t="shared" si="8"/>
      </c>
      <c r="K121" s="72">
        <f t="shared" si="13"/>
      </c>
      <c r="L121" s="72">
        <f t="shared" si="9"/>
      </c>
      <c r="M121" s="72">
        <f t="shared" si="10"/>
      </c>
      <c r="N121" s="72">
        <f t="shared" si="14"/>
      </c>
    </row>
    <row r="122" spans="2:14" ht="15">
      <c r="B122" s="82"/>
      <c r="C122" s="109"/>
      <c r="D122" s="109"/>
      <c r="E122" s="109"/>
      <c r="F122" s="109"/>
      <c r="G122" s="115">
        <f t="shared" si="11"/>
      </c>
      <c r="I122" s="72">
        <f t="shared" si="12"/>
      </c>
      <c r="J122" s="72">
        <f t="shared" si="8"/>
      </c>
      <c r="K122" s="72">
        <f t="shared" si="13"/>
      </c>
      <c r="L122" s="72">
        <f t="shared" si="9"/>
      </c>
      <c r="M122" s="72">
        <f t="shared" si="10"/>
      </c>
      <c r="N122" s="72">
        <f t="shared" si="14"/>
      </c>
    </row>
    <row r="123" spans="2:14" ht="15">
      <c r="B123" s="82"/>
      <c r="C123" s="109"/>
      <c r="D123" s="109"/>
      <c r="E123" s="109"/>
      <c r="F123" s="109"/>
      <c r="G123" s="115">
        <f t="shared" si="11"/>
      </c>
      <c r="I123" s="72">
        <f t="shared" si="12"/>
      </c>
      <c r="J123" s="72">
        <f t="shared" si="8"/>
      </c>
      <c r="K123" s="72">
        <f t="shared" si="13"/>
      </c>
      <c r="L123" s="72">
        <f t="shared" si="9"/>
      </c>
      <c r="M123" s="72">
        <f t="shared" si="10"/>
      </c>
      <c r="N123" s="72">
        <f t="shared" si="14"/>
      </c>
    </row>
    <row r="124" spans="2:14" ht="15">
      <c r="B124" s="82"/>
      <c r="C124" s="109"/>
      <c r="D124" s="109"/>
      <c r="E124" s="109"/>
      <c r="F124" s="109"/>
      <c r="G124" s="115">
        <f t="shared" si="11"/>
      </c>
      <c r="I124" s="72">
        <f t="shared" si="12"/>
      </c>
      <c r="J124" s="72">
        <f t="shared" si="8"/>
      </c>
      <c r="K124" s="72">
        <f t="shared" si="13"/>
      </c>
      <c r="L124" s="72">
        <f t="shared" si="9"/>
      </c>
      <c r="M124" s="72">
        <f t="shared" si="10"/>
      </c>
      <c r="N124" s="72">
        <f t="shared" si="14"/>
      </c>
    </row>
    <row r="125" spans="2:14" ht="15">
      <c r="B125" s="82"/>
      <c r="C125" s="109"/>
      <c r="D125" s="109"/>
      <c r="E125" s="109"/>
      <c r="F125" s="109"/>
      <c r="G125" s="115">
        <f t="shared" si="11"/>
      </c>
      <c r="I125" s="72">
        <f t="shared" si="12"/>
      </c>
      <c r="J125" s="72">
        <f t="shared" si="8"/>
      </c>
      <c r="K125" s="72">
        <f t="shared" si="13"/>
      </c>
      <c r="L125" s="72">
        <f t="shared" si="9"/>
      </c>
      <c r="M125" s="72">
        <f t="shared" si="10"/>
      </c>
      <c r="N125" s="72">
        <f t="shared" si="14"/>
      </c>
    </row>
    <row r="126" spans="2:14" ht="15">
      <c r="B126" s="82"/>
      <c r="C126" s="109"/>
      <c r="D126" s="109"/>
      <c r="E126" s="109"/>
      <c r="F126" s="109"/>
      <c r="G126" s="115">
        <f t="shared" si="11"/>
      </c>
      <c r="I126" s="72">
        <f t="shared" si="12"/>
      </c>
      <c r="J126" s="72">
        <f t="shared" si="8"/>
      </c>
      <c r="K126" s="72">
        <f t="shared" si="13"/>
      </c>
      <c r="L126" s="72">
        <f t="shared" si="9"/>
      </c>
      <c r="M126" s="72">
        <f t="shared" si="10"/>
      </c>
      <c r="N126" s="72">
        <f t="shared" si="14"/>
      </c>
    </row>
    <row r="127" spans="2:14" ht="15">
      <c r="B127" s="82"/>
      <c r="C127" s="109"/>
      <c r="D127" s="109"/>
      <c r="E127" s="109"/>
      <c r="F127" s="109"/>
      <c r="G127" s="115">
        <f t="shared" si="11"/>
      </c>
      <c r="I127" s="72">
        <f t="shared" si="12"/>
      </c>
      <c r="J127" s="72">
        <f t="shared" si="8"/>
      </c>
      <c r="K127" s="72">
        <f t="shared" si="13"/>
      </c>
      <c r="L127" s="72">
        <f t="shared" si="9"/>
      </c>
      <c r="M127" s="72">
        <f t="shared" si="10"/>
      </c>
      <c r="N127" s="72">
        <f t="shared" si="14"/>
      </c>
    </row>
    <row r="128" spans="2:14" ht="15">
      <c r="B128" s="82"/>
      <c r="C128" s="109"/>
      <c r="D128" s="109"/>
      <c r="E128" s="109"/>
      <c r="F128" s="109"/>
      <c r="G128" s="115">
        <f t="shared" si="11"/>
      </c>
      <c r="I128" s="72">
        <f t="shared" si="12"/>
      </c>
      <c r="J128" s="72">
        <f t="shared" si="8"/>
      </c>
      <c r="K128" s="72">
        <f t="shared" si="13"/>
      </c>
      <c r="L128" s="72">
        <f t="shared" si="9"/>
      </c>
      <c r="M128" s="72">
        <f t="shared" si="10"/>
      </c>
      <c r="N128" s="72">
        <f t="shared" si="14"/>
      </c>
    </row>
    <row r="129" spans="2:14" ht="15">
      <c r="B129" s="82"/>
      <c r="C129" s="109"/>
      <c r="D129" s="109"/>
      <c r="E129" s="109"/>
      <c r="F129" s="109"/>
      <c r="G129" s="115">
        <f t="shared" si="11"/>
      </c>
      <c r="I129" s="72">
        <f t="shared" si="12"/>
      </c>
      <c r="J129" s="72">
        <f t="shared" si="8"/>
      </c>
      <c r="K129" s="72">
        <f t="shared" si="13"/>
      </c>
      <c r="L129" s="72">
        <f t="shared" si="9"/>
      </c>
      <c r="M129" s="72">
        <f t="shared" si="10"/>
      </c>
      <c r="N129" s="72">
        <f t="shared" si="14"/>
      </c>
    </row>
    <row r="130" spans="2:14" ht="15">
      <c r="B130" s="82"/>
      <c r="C130" s="109"/>
      <c r="D130" s="109"/>
      <c r="E130" s="109"/>
      <c r="F130" s="109"/>
      <c r="G130" s="115">
        <f t="shared" si="11"/>
      </c>
      <c r="I130" s="72">
        <f t="shared" si="12"/>
      </c>
      <c r="J130" s="72">
        <f t="shared" si="8"/>
      </c>
      <c r="K130" s="72">
        <f t="shared" si="13"/>
      </c>
      <c r="L130" s="72">
        <f t="shared" si="9"/>
      </c>
      <c r="M130" s="72">
        <f t="shared" si="10"/>
      </c>
      <c r="N130" s="72">
        <f t="shared" si="14"/>
      </c>
    </row>
    <row r="131" spans="2:14" ht="15">
      <c r="B131" s="82"/>
      <c r="C131" s="109"/>
      <c r="D131" s="109"/>
      <c r="E131" s="109"/>
      <c r="F131" s="109"/>
      <c r="G131" s="115">
        <f t="shared" si="11"/>
      </c>
      <c r="I131" s="72">
        <f t="shared" si="12"/>
      </c>
      <c r="J131" s="72">
        <f t="shared" si="8"/>
      </c>
      <c r="K131" s="72">
        <f t="shared" si="13"/>
      </c>
      <c r="L131" s="72">
        <f t="shared" si="9"/>
      </c>
      <c r="M131" s="72">
        <f t="shared" si="10"/>
      </c>
      <c r="N131" s="72">
        <f t="shared" si="14"/>
      </c>
    </row>
    <row r="132" spans="2:14" ht="15">
      <c r="B132" s="82"/>
      <c r="C132" s="109"/>
      <c r="D132" s="109"/>
      <c r="E132" s="109"/>
      <c r="F132" s="109"/>
      <c r="G132" s="115">
        <f t="shared" si="11"/>
      </c>
      <c r="I132" s="72">
        <f t="shared" si="12"/>
      </c>
      <c r="J132" s="72">
        <f t="shared" si="8"/>
      </c>
      <c r="K132" s="72">
        <f t="shared" si="13"/>
      </c>
      <c r="L132" s="72">
        <f t="shared" si="9"/>
      </c>
      <c r="M132" s="72">
        <f t="shared" si="10"/>
      </c>
      <c r="N132" s="72">
        <f t="shared" si="14"/>
      </c>
    </row>
    <row r="133" spans="2:14" ht="15">
      <c r="B133" s="82"/>
      <c r="C133" s="109"/>
      <c r="D133" s="109"/>
      <c r="E133" s="109"/>
      <c r="F133" s="109"/>
      <c r="G133" s="115">
        <f t="shared" si="11"/>
      </c>
      <c r="I133" s="72">
        <f t="shared" si="12"/>
      </c>
      <c r="J133" s="72">
        <f t="shared" si="8"/>
      </c>
      <c r="K133" s="72">
        <f t="shared" si="13"/>
      </c>
      <c r="L133" s="72">
        <f t="shared" si="9"/>
      </c>
      <c r="M133" s="72">
        <f t="shared" si="10"/>
      </c>
      <c r="N133" s="72">
        <f t="shared" si="14"/>
      </c>
    </row>
    <row r="134" spans="2:14" ht="15">
      <c r="B134" s="82"/>
      <c r="C134" s="109"/>
      <c r="D134" s="109"/>
      <c r="E134" s="109"/>
      <c r="F134" s="109"/>
      <c r="G134" s="115">
        <f t="shared" si="11"/>
      </c>
      <c r="I134" s="72">
        <f t="shared" si="12"/>
      </c>
      <c r="J134" s="72">
        <f t="shared" si="8"/>
      </c>
      <c r="K134" s="72">
        <f t="shared" si="13"/>
      </c>
      <c r="L134" s="72">
        <f t="shared" si="9"/>
      </c>
      <c r="M134" s="72">
        <f t="shared" si="10"/>
      </c>
      <c r="N134" s="72">
        <f t="shared" si="14"/>
      </c>
    </row>
    <row r="135" spans="2:14" ht="15">
      <c r="B135" s="82"/>
      <c r="C135" s="109"/>
      <c r="D135" s="109"/>
      <c r="E135" s="109"/>
      <c r="F135" s="109"/>
      <c r="G135" s="115">
        <f t="shared" si="11"/>
      </c>
      <c r="I135" s="72">
        <f t="shared" si="12"/>
      </c>
      <c r="J135" s="72">
        <f t="shared" si="8"/>
      </c>
      <c r="K135" s="72">
        <f t="shared" si="13"/>
      </c>
      <c r="L135" s="72">
        <f t="shared" si="9"/>
      </c>
      <c r="M135" s="72">
        <f t="shared" si="10"/>
      </c>
      <c r="N135" s="72">
        <f t="shared" si="14"/>
      </c>
    </row>
    <row r="136" spans="2:14" ht="15">
      <c r="B136" s="82"/>
      <c r="C136" s="109"/>
      <c r="D136" s="109"/>
      <c r="E136" s="109"/>
      <c r="F136" s="109"/>
      <c r="G136" s="115">
        <f t="shared" si="11"/>
      </c>
      <c r="I136" s="72">
        <f t="shared" si="12"/>
      </c>
      <c r="J136" s="72">
        <f t="shared" si="8"/>
      </c>
      <c r="K136" s="72">
        <f t="shared" si="13"/>
      </c>
      <c r="L136" s="72">
        <f t="shared" si="9"/>
      </c>
      <c r="M136" s="72">
        <f t="shared" si="10"/>
      </c>
      <c r="N136" s="72">
        <f t="shared" si="14"/>
      </c>
    </row>
    <row r="137" spans="2:14" ht="15">
      <c r="B137" s="82"/>
      <c r="C137" s="109"/>
      <c r="D137" s="109"/>
      <c r="E137" s="109"/>
      <c r="F137" s="109"/>
      <c r="G137" s="115">
        <f t="shared" si="11"/>
      </c>
      <c r="I137" s="72">
        <f t="shared" si="12"/>
      </c>
      <c r="J137" s="72">
        <f t="shared" si="8"/>
      </c>
      <c r="K137" s="72">
        <f t="shared" si="13"/>
      </c>
      <c r="L137" s="72">
        <f t="shared" si="9"/>
      </c>
      <c r="M137" s="72">
        <f t="shared" si="10"/>
      </c>
      <c r="N137" s="72">
        <f t="shared" si="14"/>
      </c>
    </row>
    <row r="138" spans="2:14" ht="15">
      <c r="B138" s="82"/>
      <c r="C138" s="109"/>
      <c r="D138" s="109"/>
      <c r="E138" s="109"/>
      <c r="F138" s="109"/>
      <c r="G138" s="115">
        <f t="shared" si="11"/>
      </c>
      <c r="I138" s="72">
        <f t="shared" si="12"/>
      </c>
      <c r="J138" s="72">
        <f t="shared" si="8"/>
      </c>
      <c r="K138" s="72">
        <f t="shared" si="13"/>
      </c>
      <c r="L138" s="72">
        <f t="shared" si="9"/>
      </c>
      <c r="M138" s="72">
        <f t="shared" si="10"/>
      </c>
      <c r="N138" s="72">
        <f t="shared" si="14"/>
      </c>
    </row>
    <row r="139" spans="2:14" ht="15">
      <c r="B139" s="82"/>
      <c r="C139" s="109"/>
      <c r="D139" s="109"/>
      <c r="E139" s="109"/>
      <c r="F139" s="109"/>
      <c r="G139" s="115">
        <f t="shared" si="11"/>
      </c>
      <c r="I139" s="72">
        <f t="shared" si="12"/>
      </c>
      <c r="J139" s="72">
        <f t="shared" si="8"/>
      </c>
      <c r="K139" s="72">
        <f t="shared" si="13"/>
      </c>
      <c r="L139" s="72">
        <f t="shared" si="9"/>
      </c>
      <c r="M139" s="72">
        <f t="shared" si="10"/>
      </c>
      <c r="N139" s="72">
        <f t="shared" si="14"/>
      </c>
    </row>
    <row r="140" spans="2:14" ht="15">
      <c r="B140" s="82"/>
      <c r="C140" s="109"/>
      <c r="D140" s="109"/>
      <c r="E140" s="109"/>
      <c r="F140" s="109"/>
      <c r="G140" s="115">
        <f t="shared" si="11"/>
      </c>
      <c r="I140" s="72">
        <f t="shared" si="12"/>
      </c>
      <c r="J140" s="72">
        <f t="shared" si="8"/>
      </c>
      <c r="K140" s="72">
        <f t="shared" si="13"/>
      </c>
      <c r="L140" s="72">
        <f t="shared" si="9"/>
      </c>
      <c r="M140" s="72">
        <f t="shared" si="10"/>
      </c>
      <c r="N140" s="72">
        <f t="shared" si="14"/>
      </c>
    </row>
    <row r="141" spans="2:14" ht="15">
      <c r="B141" s="82"/>
      <c r="C141" s="109"/>
      <c r="D141" s="109"/>
      <c r="E141" s="109"/>
      <c r="F141" s="109"/>
      <c r="G141" s="115">
        <f t="shared" si="11"/>
      </c>
      <c r="I141" s="72">
        <f t="shared" si="12"/>
      </c>
      <c r="J141" s="72">
        <f t="shared" si="8"/>
      </c>
      <c r="K141" s="72">
        <f t="shared" si="13"/>
      </c>
      <c r="L141" s="72">
        <f t="shared" si="9"/>
      </c>
      <c r="M141" s="72">
        <f t="shared" si="10"/>
      </c>
      <c r="N141" s="72">
        <f t="shared" si="14"/>
      </c>
    </row>
    <row r="142" spans="2:14" ht="15">
      <c r="B142" s="82"/>
      <c r="C142" s="109"/>
      <c r="D142" s="109"/>
      <c r="E142" s="109"/>
      <c r="F142" s="109"/>
      <c r="G142" s="115">
        <f t="shared" si="11"/>
      </c>
      <c r="I142" s="72">
        <f t="shared" si="12"/>
      </c>
      <c r="J142" s="72">
        <f t="shared" si="8"/>
      </c>
      <c r="K142" s="72">
        <f t="shared" si="13"/>
      </c>
      <c r="L142" s="72">
        <f t="shared" si="9"/>
      </c>
      <c r="M142" s="72">
        <f t="shared" si="10"/>
      </c>
      <c r="N142" s="72">
        <f t="shared" si="14"/>
      </c>
    </row>
    <row r="143" spans="2:14" ht="15">
      <c r="B143" s="82"/>
      <c r="C143" s="109"/>
      <c r="D143" s="109"/>
      <c r="E143" s="109"/>
      <c r="F143" s="109"/>
      <c r="G143" s="115">
        <f t="shared" si="11"/>
      </c>
      <c r="I143" s="72">
        <f t="shared" si="12"/>
      </c>
      <c r="J143" s="72">
        <f aca="true" t="shared" si="15" ref="J143:J164">IF(E143&gt;=$K$6,"",IF(E143&gt;=$K$7,($D143&amp;", "),""))</f>
      </c>
      <c r="K143" s="72">
        <f t="shared" si="13"/>
      </c>
      <c r="L143" s="72">
        <f aca="true" t="shared" si="16" ref="L143:L164">IF(F143&gt;=$K$5,"",IF(F143&gt;=$K$6,($D143&amp;", "),""))</f>
      </c>
      <c r="M143" s="72">
        <f aca="true" t="shared" si="17" ref="M143:M164">IF(F143&gt;=$K$6,"",IF(F143&gt;=$K$7,($D143&amp;", "),""))</f>
      </c>
      <c r="N143" s="72">
        <f t="shared" si="14"/>
      </c>
    </row>
    <row r="144" spans="2:14" ht="15">
      <c r="B144" s="82"/>
      <c r="C144" s="109"/>
      <c r="D144" s="109"/>
      <c r="E144" s="109"/>
      <c r="F144" s="109"/>
      <c r="G144" s="115">
        <f aca="true" t="shared" si="18" ref="G144:G189">IF(F144="","",F144-E144)</f>
      </c>
      <c r="I144" s="72">
        <f aca="true" t="shared" si="19" ref="I144:I164">IF(E144&gt;=$K$5,"",IF(E144&gt;=$K$6,($D144&amp;", "),""))</f>
      </c>
      <c r="J144" s="72">
        <f t="shared" si="15"/>
      </c>
      <c r="K144" s="72">
        <f aca="true" t="shared" si="20" ref="K144:K164">IF($E144="","",IF($E144&lt;$K$7,$D144&amp;", ",""))</f>
      </c>
      <c r="L144" s="72">
        <f t="shared" si="16"/>
      </c>
      <c r="M144" s="72">
        <f t="shared" si="17"/>
      </c>
      <c r="N144" s="72">
        <f aca="true" t="shared" si="21" ref="N144:N164">IF($F144="","",IF($F144&lt;$K$7,$D144&amp;", ",""))</f>
      </c>
    </row>
    <row r="145" spans="2:14" ht="15">
      <c r="B145" s="82"/>
      <c r="C145" s="109"/>
      <c r="D145" s="109"/>
      <c r="E145" s="109"/>
      <c r="F145" s="109"/>
      <c r="G145" s="115">
        <f t="shared" si="18"/>
      </c>
      <c r="I145" s="72">
        <f t="shared" si="19"/>
      </c>
      <c r="J145" s="72">
        <f t="shared" si="15"/>
      </c>
      <c r="K145" s="72">
        <f t="shared" si="20"/>
      </c>
      <c r="L145" s="72">
        <f t="shared" si="16"/>
      </c>
      <c r="M145" s="72">
        <f t="shared" si="17"/>
      </c>
      <c r="N145" s="72">
        <f t="shared" si="21"/>
      </c>
    </row>
    <row r="146" spans="2:14" ht="15">
      <c r="B146" s="82"/>
      <c r="C146" s="109"/>
      <c r="D146" s="109"/>
      <c r="E146" s="109"/>
      <c r="F146" s="109"/>
      <c r="G146" s="115">
        <f t="shared" si="18"/>
      </c>
      <c r="I146" s="72">
        <f t="shared" si="19"/>
      </c>
      <c r="J146" s="72">
        <f t="shared" si="15"/>
      </c>
      <c r="K146" s="72">
        <f t="shared" si="20"/>
      </c>
      <c r="L146" s="72">
        <f t="shared" si="16"/>
      </c>
      <c r="M146" s="72">
        <f t="shared" si="17"/>
      </c>
      <c r="N146" s="72">
        <f t="shared" si="21"/>
      </c>
    </row>
    <row r="147" spans="2:14" ht="15">
      <c r="B147" s="82"/>
      <c r="C147" s="109"/>
      <c r="D147" s="109"/>
      <c r="E147" s="109"/>
      <c r="F147" s="109"/>
      <c r="G147" s="115">
        <f t="shared" si="18"/>
      </c>
      <c r="I147" s="72">
        <f t="shared" si="19"/>
      </c>
      <c r="J147" s="72">
        <f t="shared" si="15"/>
      </c>
      <c r="K147" s="72">
        <f t="shared" si="20"/>
      </c>
      <c r="L147" s="72">
        <f t="shared" si="16"/>
      </c>
      <c r="M147" s="72">
        <f t="shared" si="17"/>
      </c>
      <c r="N147" s="72">
        <f t="shared" si="21"/>
      </c>
    </row>
    <row r="148" spans="2:14" ht="15">
      <c r="B148" s="82"/>
      <c r="C148" s="109"/>
      <c r="D148" s="109"/>
      <c r="E148" s="109"/>
      <c r="F148" s="109"/>
      <c r="G148" s="115">
        <f t="shared" si="18"/>
      </c>
      <c r="I148" s="72">
        <f t="shared" si="19"/>
      </c>
      <c r="J148" s="72">
        <f t="shared" si="15"/>
      </c>
      <c r="K148" s="72">
        <f t="shared" si="20"/>
      </c>
      <c r="L148" s="72">
        <f t="shared" si="16"/>
      </c>
      <c r="M148" s="72">
        <f t="shared" si="17"/>
      </c>
      <c r="N148" s="72">
        <f t="shared" si="21"/>
      </c>
    </row>
    <row r="149" spans="2:14" ht="15">
      <c r="B149" s="82"/>
      <c r="C149" s="109"/>
      <c r="D149" s="109"/>
      <c r="E149" s="109"/>
      <c r="F149" s="109"/>
      <c r="G149" s="115">
        <f t="shared" si="18"/>
      </c>
      <c r="I149" s="72">
        <f t="shared" si="19"/>
      </c>
      <c r="J149" s="72">
        <f t="shared" si="15"/>
      </c>
      <c r="K149" s="72">
        <f t="shared" si="20"/>
      </c>
      <c r="L149" s="72">
        <f t="shared" si="16"/>
      </c>
      <c r="M149" s="72">
        <f t="shared" si="17"/>
      </c>
      <c r="N149" s="72">
        <f t="shared" si="21"/>
      </c>
    </row>
    <row r="150" spans="2:14" ht="15">
      <c r="B150" s="82"/>
      <c r="C150" s="109"/>
      <c r="D150" s="109"/>
      <c r="E150" s="109"/>
      <c r="F150" s="109"/>
      <c r="G150" s="115">
        <f t="shared" si="18"/>
      </c>
      <c r="I150" s="72">
        <f t="shared" si="19"/>
      </c>
      <c r="J150" s="72">
        <f t="shared" si="15"/>
      </c>
      <c r="K150" s="72">
        <f t="shared" si="20"/>
      </c>
      <c r="L150" s="72">
        <f t="shared" si="16"/>
      </c>
      <c r="M150" s="72">
        <f t="shared" si="17"/>
      </c>
      <c r="N150" s="72">
        <f t="shared" si="21"/>
      </c>
    </row>
    <row r="151" spans="2:14" ht="15">
      <c r="B151" s="82"/>
      <c r="C151" s="109"/>
      <c r="D151" s="109"/>
      <c r="E151" s="109"/>
      <c r="F151" s="109"/>
      <c r="G151" s="115">
        <f t="shared" si="18"/>
      </c>
      <c r="I151" s="72">
        <f t="shared" si="19"/>
      </c>
      <c r="J151" s="72">
        <f t="shared" si="15"/>
      </c>
      <c r="K151" s="72">
        <f t="shared" si="20"/>
      </c>
      <c r="L151" s="72">
        <f t="shared" si="16"/>
      </c>
      <c r="M151" s="72">
        <f t="shared" si="17"/>
      </c>
      <c r="N151" s="72">
        <f t="shared" si="21"/>
      </c>
    </row>
    <row r="152" spans="2:14" ht="15">
      <c r="B152" s="82"/>
      <c r="C152" s="109"/>
      <c r="D152" s="109"/>
      <c r="E152" s="109"/>
      <c r="F152" s="109"/>
      <c r="G152" s="115">
        <f t="shared" si="18"/>
      </c>
      <c r="I152" s="72">
        <f t="shared" si="19"/>
      </c>
      <c r="J152" s="72">
        <f t="shared" si="15"/>
      </c>
      <c r="K152" s="72">
        <f t="shared" si="20"/>
      </c>
      <c r="L152" s="72">
        <f t="shared" si="16"/>
      </c>
      <c r="M152" s="72">
        <f t="shared" si="17"/>
      </c>
      <c r="N152" s="72">
        <f t="shared" si="21"/>
      </c>
    </row>
    <row r="153" spans="2:14" ht="15">
      <c r="B153" s="82"/>
      <c r="C153" s="109"/>
      <c r="D153" s="109"/>
      <c r="E153" s="109"/>
      <c r="F153" s="109"/>
      <c r="G153" s="115">
        <f t="shared" si="18"/>
      </c>
      <c r="I153" s="72">
        <f t="shared" si="19"/>
      </c>
      <c r="J153" s="72">
        <f t="shared" si="15"/>
      </c>
      <c r="K153" s="72">
        <f t="shared" si="20"/>
      </c>
      <c r="L153" s="72">
        <f t="shared" si="16"/>
      </c>
      <c r="M153" s="72">
        <f t="shared" si="17"/>
      </c>
      <c r="N153" s="72">
        <f t="shared" si="21"/>
      </c>
    </row>
    <row r="154" spans="2:14" ht="15">
      <c r="B154" s="82"/>
      <c r="C154" s="109"/>
      <c r="D154" s="109"/>
      <c r="E154" s="109"/>
      <c r="F154" s="109"/>
      <c r="G154" s="115">
        <f t="shared" si="18"/>
      </c>
      <c r="I154" s="72">
        <f t="shared" si="19"/>
      </c>
      <c r="J154" s="72">
        <f t="shared" si="15"/>
      </c>
      <c r="K154" s="72">
        <f t="shared" si="20"/>
      </c>
      <c r="L154" s="72">
        <f t="shared" si="16"/>
      </c>
      <c r="M154" s="72">
        <f t="shared" si="17"/>
      </c>
      <c r="N154" s="72">
        <f t="shared" si="21"/>
      </c>
    </row>
    <row r="155" spans="2:14" ht="15">
      <c r="B155" s="82"/>
      <c r="C155" s="109"/>
      <c r="D155" s="109"/>
      <c r="E155" s="109"/>
      <c r="F155" s="109"/>
      <c r="G155" s="115">
        <f t="shared" si="18"/>
      </c>
      <c r="I155" s="72">
        <f t="shared" si="19"/>
      </c>
      <c r="J155" s="72">
        <f t="shared" si="15"/>
      </c>
      <c r="K155" s="72">
        <f t="shared" si="20"/>
      </c>
      <c r="L155" s="72">
        <f t="shared" si="16"/>
      </c>
      <c r="M155" s="72">
        <f t="shared" si="17"/>
      </c>
      <c r="N155" s="72">
        <f t="shared" si="21"/>
      </c>
    </row>
    <row r="156" spans="2:14" ht="15">
      <c r="B156" s="82"/>
      <c r="C156" s="109"/>
      <c r="D156" s="109"/>
      <c r="E156" s="109"/>
      <c r="F156" s="109"/>
      <c r="G156" s="115">
        <f t="shared" si="18"/>
      </c>
      <c r="I156" s="72">
        <f t="shared" si="19"/>
      </c>
      <c r="J156" s="72">
        <f t="shared" si="15"/>
      </c>
      <c r="K156" s="72">
        <f t="shared" si="20"/>
      </c>
      <c r="L156" s="72">
        <f t="shared" si="16"/>
      </c>
      <c r="M156" s="72">
        <f t="shared" si="17"/>
      </c>
      <c r="N156" s="72">
        <f t="shared" si="21"/>
      </c>
    </row>
    <row r="157" spans="2:14" ht="15">
      <c r="B157" s="82"/>
      <c r="C157" s="109"/>
      <c r="D157" s="109"/>
      <c r="E157" s="109"/>
      <c r="F157" s="109"/>
      <c r="G157" s="115">
        <f t="shared" si="18"/>
      </c>
      <c r="I157" s="72">
        <f t="shared" si="19"/>
      </c>
      <c r="J157" s="72">
        <f t="shared" si="15"/>
      </c>
      <c r="K157" s="72">
        <f t="shared" si="20"/>
      </c>
      <c r="L157" s="72">
        <f t="shared" si="16"/>
      </c>
      <c r="M157" s="72">
        <f t="shared" si="17"/>
      </c>
      <c r="N157" s="72">
        <f t="shared" si="21"/>
      </c>
    </row>
    <row r="158" spans="2:14" ht="15">
      <c r="B158" s="82"/>
      <c r="C158" s="109"/>
      <c r="D158" s="109"/>
      <c r="E158" s="109"/>
      <c r="F158" s="109"/>
      <c r="G158" s="115">
        <f t="shared" si="18"/>
      </c>
      <c r="I158" s="72">
        <f t="shared" si="19"/>
      </c>
      <c r="J158" s="72">
        <f t="shared" si="15"/>
      </c>
      <c r="K158" s="72">
        <f t="shared" si="20"/>
      </c>
      <c r="L158" s="72">
        <f t="shared" si="16"/>
      </c>
      <c r="M158" s="72">
        <f t="shared" si="17"/>
      </c>
      <c r="N158" s="72">
        <f t="shared" si="21"/>
      </c>
    </row>
    <row r="159" spans="2:14" ht="15">
      <c r="B159" s="82"/>
      <c r="C159" s="109"/>
      <c r="D159" s="109"/>
      <c r="E159" s="109"/>
      <c r="F159" s="109"/>
      <c r="G159" s="115">
        <f t="shared" si="18"/>
      </c>
      <c r="I159" s="72">
        <f t="shared" si="19"/>
      </c>
      <c r="J159" s="72">
        <f t="shared" si="15"/>
      </c>
      <c r="K159" s="72">
        <f t="shared" si="20"/>
      </c>
      <c r="L159" s="72">
        <f t="shared" si="16"/>
      </c>
      <c r="M159" s="72">
        <f t="shared" si="17"/>
      </c>
      <c r="N159" s="72">
        <f t="shared" si="21"/>
      </c>
    </row>
    <row r="160" spans="2:14" ht="15">
      <c r="B160" s="82"/>
      <c r="C160" s="109"/>
      <c r="D160" s="109"/>
      <c r="E160" s="109"/>
      <c r="F160" s="109"/>
      <c r="G160" s="115">
        <f t="shared" si="18"/>
      </c>
      <c r="I160" s="72">
        <f t="shared" si="19"/>
      </c>
      <c r="J160" s="72">
        <f t="shared" si="15"/>
      </c>
      <c r="K160" s="72">
        <f t="shared" si="20"/>
      </c>
      <c r="L160" s="72">
        <f t="shared" si="16"/>
      </c>
      <c r="M160" s="72">
        <f t="shared" si="17"/>
      </c>
      <c r="N160" s="72">
        <f t="shared" si="21"/>
      </c>
    </row>
    <row r="161" spans="2:14" ht="15">
      <c r="B161" s="82"/>
      <c r="C161" s="109"/>
      <c r="D161" s="109"/>
      <c r="E161" s="109"/>
      <c r="F161" s="109"/>
      <c r="G161" s="115">
        <f t="shared" si="18"/>
      </c>
      <c r="I161" s="72">
        <f t="shared" si="19"/>
      </c>
      <c r="J161" s="72">
        <f t="shared" si="15"/>
      </c>
      <c r="K161" s="72">
        <f t="shared" si="20"/>
      </c>
      <c r="L161" s="72">
        <f t="shared" si="16"/>
      </c>
      <c r="M161" s="72">
        <f t="shared" si="17"/>
      </c>
      <c r="N161" s="72">
        <f t="shared" si="21"/>
      </c>
    </row>
    <row r="162" spans="2:14" ht="15">
      <c r="B162" s="82"/>
      <c r="C162" s="109"/>
      <c r="D162" s="109"/>
      <c r="E162" s="109"/>
      <c r="F162" s="109"/>
      <c r="G162" s="115">
        <f t="shared" si="18"/>
      </c>
      <c r="I162" s="72">
        <f t="shared" si="19"/>
      </c>
      <c r="J162" s="72">
        <f t="shared" si="15"/>
      </c>
      <c r="K162" s="72">
        <f t="shared" si="20"/>
      </c>
      <c r="L162" s="72">
        <f t="shared" si="16"/>
      </c>
      <c r="M162" s="72">
        <f t="shared" si="17"/>
      </c>
      <c r="N162" s="72">
        <f t="shared" si="21"/>
      </c>
    </row>
    <row r="163" spans="2:14" ht="15">
      <c r="B163" s="82"/>
      <c r="C163" s="109"/>
      <c r="D163" s="109"/>
      <c r="E163" s="109"/>
      <c r="F163" s="109"/>
      <c r="G163" s="115">
        <f t="shared" si="18"/>
      </c>
      <c r="I163" s="72">
        <f t="shared" si="19"/>
      </c>
      <c r="J163" s="72">
        <f t="shared" si="15"/>
      </c>
      <c r="K163" s="72">
        <f t="shared" si="20"/>
      </c>
      <c r="L163" s="72">
        <f t="shared" si="16"/>
      </c>
      <c r="M163" s="72">
        <f t="shared" si="17"/>
      </c>
      <c r="N163" s="72">
        <f t="shared" si="21"/>
      </c>
    </row>
    <row r="164" spans="2:14" ht="15">
      <c r="B164" s="82"/>
      <c r="C164" s="109"/>
      <c r="D164" s="109"/>
      <c r="E164" s="109"/>
      <c r="F164" s="109"/>
      <c r="G164" s="115">
        <f t="shared" si="18"/>
      </c>
      <c r="I164" s="72">
        <f t="shared" si="19"/>
      </c>
      <c r="J164" s="72">
        <f t="shared" si="15"/>
      </c>
      <c r="K164" s="72">
        <f t="shared" si="20"/>
      </c>
      <c r="L164" s="72">
        <f t="shared" si="16"/>
      </c>
      <c r="M164" s="72">
        <f t="shared" si="17"/>
      </c>
      <c r="N164" s="72">
        <f t="shared" si="21"/>
      </c>
    </row>
    <row r="165" spans="2:7" ht="15">
      <c r="B165" s="82"/>
      <c r="C165" s="109"/>
      <c r="D165" s="109"/>
      <c r="E165" s="109"/>
      <c r="F165" s="109"/>
      <c r="G165" s="115">
        <f t="shared" si="18"/>
      </c>
    </row>
    <row r="166" spans="2:7" ht="15">
      <c r="B166" s="82"/>
      <c r="C166" s="109"/>
      <c r="D166" s="109"/>
      <c r="E166" s="109"/>
      <c r="F166" s="109"/>
      <c r="G166" s="115">
        <f t="shared" si="18"/>
      </c>
    </row>
    <row r="167" spans="2:7" ht="15">
      <c r="B167" s="82"/>
      <c r="C167" s="109"/>
      <c r="D167" s="109"/>
      <c r="E167" s="109"/>
      <c r="F167" s="109"/>
      <c r="G167" s="115">
        <f t="shared" si="18"/>
      </c>
    </row>
    <row r="168" spans="2:7" ht="15">
      <c r="B168" s="82"/>
      <c r="C168" s="109"/>
      <c r="D168" s="109"/>
      <c r="E168" s="109"/>
      <c r="F168" s="109"/>
      <c r="G168" s="115">
        <f t="shared" si="18"/>
      </c>
    </row>
    <row r="169" spans="2:7" ht="15">
      <c r="B169" s="82"/>
      <c r="C169" s="109"/>
      <c r="D169" s="109"/>
      <c r="E169" s="109"/>
      <c r="F169" s="109"/>
      <c r="G169" s="115">
        <f t="shared" si="18"/>
      </c>
    </row>
    <row r="170" spans="2:7" ht="15">
      <c r="B170" s="82"/>
      <c r="C170" s="109"/>
      <c r="D170" s="109"/>
      <c r="E170" s="109"/>
      <c r="F170" s="109"/>
      <c r="G170" s="115">
        <f t="shared" si="18"/>
      </c>
    </row>
    <row r="171" spans="2:7" ht="15">
      <c r="B171" s="82"/>
      <c r="C171" s="109"/>
      <c r="D171" s="109"/>
      <c r="E171" s="109"/>
      <c r="F171" s="109"/>
      <c r="G171" s="115">
        <f t="shared" si="18"/>
      </c>
    </row>
    <row r="172" spans="2:7" ht="15">
      <c r="B172" s="82"/>
      <c r="C172" s="109"/>
      <c r="D172" s="109"/>
      <c r="E172" s="109"/>
      <c r="F172" s="109"/>
      <c r="G172" s="115">
        <f t="shared" si="18"/>
      </c>
    </row>
    <row r="173" spans="2:7" ht="15">
      <c r="B173" s="82"/>
      <c r="C173" s="109"/>
      <c r="D173" s="109"/>
      <c r="E173" s="109"/>
      <c r="F173" s="109"/>
      <c r="G173" s="115">
        <f t="shared" si="18"/>
      </c>
    </row>
    <row r="174" spans="2:7" ht="15">
      <c r="B174" s="82"/>
      <c r="C174" s="109"/>
      <c r="D174" s="109"/>
      <c r="E174" s="109"/>
      <c r="F174" s="109"/>
      <c r="G174" s="115">
        <f t="shared" si="18"/>
      </c>
    </row>
    <row r="175" spans="2:7" ht="15">
      <c r="B175" s="82"/>
      <c r="C175" s="109"/>
      <c r="D175" s="109"/>
      <c r="E175" s="109"/>
      <c r="F175" s="109"/>
      <c r="G175" s="115">
        <f t="shared" si="18"/>
      </c>
    </row>
    <row r="176" spans="2:7" ht="15">
      <c r="B176" s="82"/>
      <c r="C176" s="109"/>
      <c r="D176" s="109"/>
      <c r="E176" s="109"/>
      <c r="F176" s="109"/>
      <c r="G176" s="115">
        <f t="shared" si="18"/>
      </c>
    </row>
    <row r="177" spans="2:7" ht="15">
      <c r="B177" s="82"/>
      <c r="C177" s="109"/>
      <c r="D177" s="109"/>
      <c r="E177" s="109"/>
      <c r="F177" s="109"/>
      <c r="G177" s="115">
        <f t="shared" si="18"/>
      </c>
    </row>
    <row r="178" spans="2:7" ht="15">
      <c r="B178" s="82"/>
      <c r="C178" s="109"/>
      <c r="D178" s="109"/>
      <c r="E178" s="109"/>
      <c r="F178" s="109"/>
      <c r="G178" s="115">
        <f t="shared" si="18"/>
      </c>
    </row>
    <row r="179" spans="2:7" ht="15">
      <c r="B179" s="82"/>
      <c r="C179" s="109"/>
      <c r="D179" s="109"/>
      <c r="E179" s="109"/>
      <c r="F179" s="109"/>
      <c r="G179" s="115">
        <f t="shared" si="18"/>
      </c>
    </row>
    <row r="180" spans="2:7" ht="15">
      <c r="B180" s="82"/>
      <c r="C180" s="109"/>
      <c r="D180" s="109"/>
      <c r="E180" s="109"/>
      <c r="F180" s="109"/>
      <c r="G180" s="115">
        <f t="shared" si="18"/>
      </c>
    </row>
    <row r="181" spans="2:7" ht="15">
      <c r="B181" s="82"/>
      <c r="C181" s="109"/>
      <c r="D181" s="109"/>
      <c r="E181" s="109"/>
      <c r="F181" s="109"/>
      <c r="G181" s="115">
        <f t="shared" si="18"/>
      </c>
    </row>
    <row r="182" spans="2:7" ht="15">
      <c r="B182" s="82"/>
      <c r="C182" s="109"/>
      <c r="D182" s="109"/>
      <c r="E182" s="109"/>
      <c r="F182" s="109"/>
      <c r="G182" s="115">
        <f t="shared" si="18"/>
      </c>
    </row>
    <row r="183" spans="2:7" ht="15">
      <c r="B183" s="82"/>
      <c r="C183" s="109"/>
      <c r="D183" s="109"/>
      <c r="E183" s="109"/>
      <c r="F183" s="109"/>
      <c r="G183" s="115">
        <f t="shared" si="18"/>
      </c>
    </row>
    <row r="184" spans="2:7" ht="15">
      <c r="B184" s="82"/>
      <c r="C184" s="109"/>
      <c r="D184" s="109"/>
      <c r="E184" s="109"/>
      <c r="F184" s="109"/>
      <c r="G184" s="115">
        <f t="shared" si="18"/>
      </c>
    </row>
    <row r="185" spans="2:7" ht="15">
      <c r="B185" s="82"/>
      <c r="C185" s="109"/>
      <c r="D185" s="109"/>
      <c r="E185" s="109"/>
      <c r="F185" s="109"/>
      <c r="G185" s="115">
        <f t="shared" si="18"/>
      </c>
    </row>
    <row r="186" spans="2:7" ht="15">
      <c r="B186" s="82"/>
      <c r="C186" s="109"/>
      <c r="D186" s="109"/>
      <c r="E186" s="109"/>
      <c r="F186" s="109"/>
      <c r="G186" s="115">
        <f t="shared" si="18"/>
      </c>
    </row>
    <row r="187" spans="2:7" ht="15">
      <c r="B187" s="82"/>
      <c r="C187" s="109"/>
      <c r="D187" s="109"/>
      <c r="E187" s="109"/>
      <c r="F187" s="109"/>
      <c r="G187" s="115">
        <f t="shared" si="18"/>
      </c>
    </row>
    <row r="188" spans="2:7" ht="15">
      <c r="B188" s="82"/>
      <c r="C188" s="109"/>
      <c r="D188" s="109"/>
      <c r="E188" s="109"/>
      <c r="F188" s="109"/>
      <c r="G188" s="115">
        <f t="shared" si="18"/>
      </c>
    </row>
    <row r="189" spans="2:7" ht="15.75" thickBot="1">
      <c r="B189" s="83"/>
      <c r="C189" s="84"/>
      <c r="D189" s="84"/>
      <c r="E189" s="84"/>
      <c r="F189" s="84"/>
      <c r="G189" s="116">
        <f t="shared" si="18"/>
      </c>
    </row>
  </sheetData>
  <sheetProtection sheet="1" objects="1" scenarios="1" formatCells="0" formatColumns="0" formatRows="0" autoFilter="0"/>
  <autoFilter ref="B14:G189"/>
  <mergeCells count="10">
    <mergeCell ref="B9:D9"/>
    <mergeCell ref="B10:D10"/>
    <mergeCell ref="B11:D11"/>
    <mergeCell ref="B12:D12"/>
    <mergeCell ref="B3:D3"/>
    <mergeCell ref="B4:D4"/>
    <mergeCell ref="B5:D5"/>
    <mergeCell ref="B6:D6"/>
    <mergeCell ref="B7:D7"/>
    <mergeCell ref="B8:D8"/>
  </mergeCells>
  <conditionalFormatting sqref="F15:F38">
    <cfRule type="cellIs" priority="53" dxfId="333" operator="lessThan">
      <formula>0</formula>
    </cfRule>
  </conditionalFormatting>
  <conditionalFormatting sqref="F15:F38">
    <cfRule type="cellIs" priority="52" dxfId="333" operator="lessThan">
      <formula>0</formula>
    </cfRule>
  </conditionalFormatting>
  <conditionalFormatting sqref="F6">
    <cfRule type="cellIs" priority="51" dxfId="0" operator="equal">
      <formula>"""#DIV/0"""</formula>
    </cfRule>
  </conditionalFormatting>
  <conditionalFormatting sqref="F6">
    <cfRule type="cellIs" priority="50" dxfId="0" operator="equal">
      <formula>"""#DIV/0"""</formula>
    </cfRule>
  </conditionalFormatting>
  <conditionalFormatting sqref="F6">
    <cfRule type="cellIs" priority="49" dxfId="0" operator="equal">
      <formula>"""#DIV/0"""</formula>
    </cfRule>
  </conditionalFormatting>
  <conditionalFormatting sqref="F18:F41">
    <cfRule type="cellIs" priority="48" dxfId="333" operator="lessThan">
      <formula>0</formula>
    </cfRule>
  </conditionalFormatting>
  <conditionalFormatting sqref="F6">
    <cfRule type="cellIs" priority="47" dxfId="0" operator="equal">
      <formula>"""#DIV/0"""</formula>
    </cfRule>
  </conditionalFormatting>
  <conditionalFormatting sqref="F18:F41">
    <cfRule type="cellIs" priority="46" dxfId="333" operator="lessThan">
      <formula>0</formula>
    </cfRule>
  </conditionalFormatting>
  <conditionalFormatting sqref="F6">
    <cfRule type="cellIs" priority="45" dxfId="0" operator="equal">
      <formula>"""#DIV/0"""</formula>
    </cfRule>
  </conditionalFormatting>
  <conditionalFormatting sqref="F18:F41">
    <cfRule type="cellIs" priority="44" dxfId="333" operator="lessThan">
      <formula>0</formula>
    </cfRule>
  </conditionalFormatting>
  <conditionalFormatting sqref="F6">
    <cfRule type="cellIs" priority="43" dxfId="0" operator="equal">
      <formula>"""#DIV/0"""</formula>
    </cfRule>
  </conditionalFormatting>
  <conditionalFormatting sqref="F18:F41">
    <cfRule type="cellIs" priority="42" dxfId="333" operator="lessThan">
      <formula>0</formula>
    </cfRule>
  </conditionalFormatting>
  <conditionalFormatting sqref="F6">
    <cfRule type="cellIs" priority="41" dxfId="0" operator="equal">
      <formula>"""#DIV/0"""</formula>
    </cfRule>
  </conditionalFormatting>
  <conditionalFormatting sqref="F18:F41">
    <cfRule type="cellIs" priority="40" dxfId="333" operator="lessThan">
      <formula>0</formula>
    </cfRule>
  </conditionalFormatting>
  <conditionalFormatting sqref="F6">
    <cfRule type="cellIs" priority="39" dxfId="0" operator="equal">
      <formula>"""#DIV/0"""</formula>
    </cfRule>
  </conditionalFormatting>
  <conditionalFormatting sqref="F18:F41">
    <cfRule type="cellIs" priority="38" dxfId="333" operator="lessThan">
      <formula>0</formula>
    </cfRule>
  </conditionalFormatting>
  <conditionalFormatting sqref="F6">
    <cfRule type="cellIs" priority="37" dxfId="0" operator="equal">
      <formula>"""#DIV/0"""</formula>
    </cfRule>
  </conditionalFormatting>
  <conditionalFormatting sqref="F18:F41">
    <cfRule type="cellIs" priority="36" dxfId="333" operator="lessThan">
      <formula>0</formula>
    </cfRule>
  </conditionalFormatting>
  <conditionalFormatting sqref="F6">
    <cfRule type="cellIs" priority="35" dxfId="0" operator="equal">
      <formula>"""#DIV/0"""</formula>
    </cfRule>
  </conditionalFormatting>
  <conditionalFormatting sqref="F18:F41">
    <cfRule type="cellIs" priority="34" dxfId="333" operator="lessThan">
      <formula>0</formula>
    </cfRule>
  </conditionalFormatting>
  <conditionalFormatting sqref="F6">
    <cfRule type="cellIs" priority="33" dxfId="0" operator="equal">
      <formula>"""#DIV/0"""</formula>
    </cfRule>
  </conditionalFormatting>
  <conditionalFormatting sqref="F18:F41">
    <cfRule type="cellIs" priority="32" dxfId="333" operator="lessThan">
      <formula>0</formula>
    </cfRule>
  </conditionalFormatting>
  <conditionalFormatting sqref="F6">
    <cfRule type="cellIs" priority="31" dxfId="0" operator="equal">
      <formula>"""#DIV/0"""</formula>
    </cfRule>
  </conditionalFormatting>
  <conditionalFormatting sqref="F18:F41">
    <cfRule type="cellIs" priority="30" dxfId="333" operator="lessThan">
      <formula>0</formula>
    </cfRule>
  </conditionalFormatting>
  <conditionalFormatting sqref="F6">
    <cfRule type="cellIs" priority="29" dxfId="0" operator="equal">
      <formula>"""#DIV/0"""</formula>
    </cfRule>
  </conditionalFormatting>
  <conditionalFormatting sqref="F18:F41">
    <cfRule type="cellIs" priority="28" dxfId="333" operator="lessThan">
      <formula>0</formula>
    </cfRule>
  </conditionalFormatting>
  <conditionalFormatting sqref="F6">
    <cfRule type="cellIs" priority="27" dxfId="0" operator="equal">
      <formula>"""#DIV/0"""</formula>
    </cfRule>
  </conditionalFormatting>
  <conditionalFormatting sqref="G18:G41">
    <cfRule type="cellIs" priority="26" dxfId="333" operator="lessThan">
      <formula>0</formula>
    </cfRule>
  </conditionalFormatting>
  <conditionalFormatting sqref="G6">
    <cfRule type="cellIs" priority="25" dxfId="0" operator="equal">
      <formula>"""#DIV/0"""</formula>
    </cfRule>
  </conditionalFormatting>
  <conditionalFormatting sqref="G18:G167">
    <cfRule type="cellIs" priority="24" dxfId="333" operator="lessThan">
      <formula>0</formula>
    </cfRule>
  </conditionalFormatting>
  <conditionalFormatting sqref="G6">
    <cfRule type="cellIs" priority="23" dxfId="0" operator="equal">
      <formula>"""#DIV/0"""</formula>
    </cfRule>
  </conditionalFormatting>
  <conditionalFormatting sqref="G18:G167">
    <cfRule type="cellIs" priority="22" dxfId="333" operator="lessThan">
      <formula>0</formula>
    </cfRule>
  </conditionalFormatting>
  <conditionalFormatting sqref="G6">
    <cfRule type="cellIs" priority="21" dxfId="0" operator="equal">
      <formula>"""#DIV/0"""</formula>
    </cfRule>
  </conditionalFormatting>
  <conditionalFormatting sqref="G15:G164">
    <cfRule type="cellIs" priority="20" dxfId="333" operator="lessThan">
      <formula>0</formula>
    </cfRule>
  </conditionalFormatting>
  <conditionalFormatting sqref="G6">
    <cfRule type="cellIs" priority="19" dxfId="0" operator="equal">
      <formula>"""#DIV/0"""</formula>
    </cfRule>
  </conditionalFormatting>
  <conditionalFormatting sqref="G15:G164">
    <cfRule type="cellIs" priority="18" dxfId="333" operator="lessThan">
      <formula>0</formula>
    </cfRule>
  </conditionalFormatting>
  <conditionalFormatting sqref="G6">
    <cfRule type="cellIs" priority="17" dxfId="0" operator="equal">
      <formula>"""#DIV/0"""</formula>
    </cfRule>
  </conditionalFormatting>
  <conditionalFormatting sqref="G15:G164">
    <cfRule type="cellIs" priority="16" dxfId="333" operator="lessThan">
      <formula>0</formula>
    </cfRule>
  </conditionalFormatting>
  <conditionalFormatting sqref="G6">
    <cfRule type="cellIs" priority="15" dxfId="0" operator="equal">
      <formula>"""#DIV/0"""</formula>
    </cfRule>
  </conditionalFormatting>
  <conditionalFormatting sqref="G15:G167">
    <cfRule type="cellIs" priority="14" dxfId="333" operator="lessThan">
      <formula>0</formula>
    </cfRule>
  </conditionalFormatting>
  <conditionalFormatting sqref="G6">
    <cfRule type="cellIs" priority="13" dxfId="0" operator="equal">
      <formula>"""#DIV/0"""</formula>
    </cfRule>
  </conditionalFormatting>
  <conditionalFormatting sqref="G15:G164">
    <cfRule type="cellIs" priority="12" dxfId="333" operator="lessThan">
      <formula>0</formula>
    </cfRule>
  </conditionalFormatting>
  <conditionalFormatting sqref="G6">
    <cfRule type="cellIs" priority="11" dxfId="0" operator="equal">
      <formula>"""#DIV/0"""</formula>
    </cfRule>
  </conditionalFormatting>
  <conditionalFormatting sqref="G15:G167">
    <cfRule type="cellIs" priority="10" dxfId="333" operator="lessThan">
      <formula>0</formula>
    </cfRule>
  </conditionalFormatting>
  <conditionalFormatting sqref="G6">
    <cfRule type="cellIs" priority="9" dxfId="0" operator="equal">
      <formula>"""#DIV/0"""</formula>
    </cfRule>
  </conditionalFormatting>
  <conditionalFormatting sqref="G15:G164">
    <cfRule type="cellIs" priority="8" dxfId="333" operator="lessThan">
      <formula>0</formula>
    </cfRule>
  </conditionalFormatting>
  <conditionalFormatting sqref="G6">
    <cfRule type="cellIs" priority="7" dxfId="0" operator="equal">
      <formula>"""#DIV/0"""</formula>
    </cfRule>
  </conditionalFormatting>
  <conditionalFormatting sqref="G15:G167">
    <cfRule type="cellIs" priority="6" dxfId="333" operator="lessThan">
      <formula>0</formula>
    </cfRule>
  </conditionalFormatting>
  <conditionalFormatting sqref="G6">
    <cfRule type="cellIs" priority="5" dxfId="0" operator="equal">
      <formula>"""#DIV/0"""</formula>
    </cfRule>
  </conditionalFormatting>
  <conditionalFormatting sqref="G15:G189">
    <cfRule type="cellIs" priority="4" dxfId="333" operator="lessThan">
      <formula>0</formula>
    </cfRule>
  </conditionalFormatting>
  <conditionalFormatting sqref="G6">
    <cfRule type="cellIs" priority="3" dxfId="0" operator="equal">
      <formula>"""#DIV/0"""</formula>
    </cfRule>
  </conditionalFormatting>
  <conditionalFormatting sqref="G15:G189">
    <cfRule type="cellIs" priority="2" dxfId="333" operator="lessThan">
      <formula>0</formula>
    </cfRule>
  </conditionalFormatting>
  <conditionalFormatting sqref="G6">
    <cfRule type="cellIs" priority="1" dxfId="0" operator="equal">
      <formula>"""#DIV/0"""</formula>
    </cfRule>
  </conditionalFormatting>
  <hyperlinks>
    <hyperlink ref="P14" location="Cover!A1" display="Return to Cove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Flach</dc:creator>
  <cp:keywords/>
  <dc:description/>
  <cp:lastModifiedBy>Laura Mayer</cp:lastModifiedBy>
  <cp:lastPrinted>2010-10-27T16:28:02Z</cp:lastPrinted>
  <dcterms:created xsi:type="dcterms:W3CDTF">2009-01-13T22:33:03Z</dcterms:created>
  <dcterms:modified xsi:type="dcterms:W3CDTF">2014-10-24T17:40:52Z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